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043740\OneDrive - UPM Kymmene Oyj\Documents\"/>
    </mc:Choice>
  </mc:AlternateContent>
  <bookViews>
    <workbookView xWindow="0" yWindow="0" windowWidth="28800" windowHeight="12180" tabRatio="788" activeTab="3"/>
  </bookViews>
  <sheets>
    <sheet name="Tammikuu" sheetId="1" r:id="rId1"/>
    <sheet name="Helmikuu" sheetId="2" r:id="rId2"/>
    <sheet name="Maaliskuu" sheetId="3" r:id="rId3"/>
    <sheet name="Huhtikuu" sheetId="4" r:id="rId4"/>
    <sheet name="Toukokuu" sheetId="5" r:id="rId5"/>
    <sheet name="Kesäkuu" sheetId="6" r:id="rId6"/>
    <sheet name="Heinäkuu" sheetId="7" r:id="rId7"/>
    <sheet name="Elokuu" sheetId="8" r:id="rId8"/>
    <sheet name="Syyskuu" sheetId="9" r:id="rId9"/>
    <sheet name="Lokakuu" sheetId="10" r:id="rId10"/>
    <sheet name="Marraskuu" sheetId="11" r:id="rId11"/>
    <sheet name="Joulukuu" sheetId="12" r:id="rId12"/>
  </sheets>
  <definedNames>
    <definedName name="Kalenterivuosi">Tammikuu!$K$5</definedName>
    <definedName name="_xlnm.Print_Area" localSheetId="7">Elokuu!$A:$I</definedName>
    <definedName name="_xlnm.Print_Area" localSheetId="6">Heinäkuu!$A:$I</definedName>
    <definedName name="_xlnm.Print_Area" localSheetId="1">Helmikuu!$A:$I</definedName>
    <definedName name="_xlnm.Print_Area" localSheetId="3">Huhtikuu!$A:$I</definedName>
    <definedName name="_xlnm.Print_Area" localSheetId="11">Joulukuu!$A:$I</definedName>
    <definedName name="_xlnm.Print_Area" localSheetId="5">Kesäkuu!$A:$I</definedName>
    <definedName name="_xlnm.Print_Area" localSheetId="9">Lokakuu!$A:$I</definedName>
    <definedName name="_xlnm.Print_Area" localSheetId="2">Maaliskuu!$A:$I</definedName>
    <definedName name="_xlnm.Print_Area" localSheetId="10">Marraskuu!$A:$I</definedName>
    <definedName name="_xlnm.Print_Area" localSheetId="8">Syyskuu!$A:$I</definedName>
    <definedName name="_xlnm.Print_Area" localSheetId="0">Tammikuu!$A:$I</definedName>
    <definedName name="_xlnm.Print_Area" localSheetId="4">Toukokuu!$A:$I</definedName>
    <definedName name="PäivätJaViikot">{0,1,2,3,4,5,6} + {0;1;2;3;4;5}*7</definedName>
    <definedName name="RivinOtsikkoalue1..K3">Tammikuu!$K$4</definedName>
    <definedName name="SarakkeenOtsikkoalue1..H12.1">Tammikuu!$B$3</definedName>
    <definedName name="SarakkeenOtsikkoalue1..H12.10">Lokakuu!$B$3</definedName>
    <definedName name="SarakkeenOtsikkoalue1..H12.11">Marraskuu!$B$3</definedName>
    <definedName name="SarakkeenOtsikkoalue1..H12.12">Joulukuu!$B$3</definedName>
    <definedName name="SarakkeenOtsikkoalue1..H12.2">Helmikuu!$B$3</definedName>
    <definedName name="SarakkeenOtsikkoalue1..H12.3">Maaliskuu!$B$3</definedName>
    <definedName name="SarakkeenOtsikkoalue1..H12.4">Huhtikuu!$B$3</definedName>
    <definedName name="SarakkeenOtsikkoalue1..H12.5">Toukokuu!$B$3</definedName>
    <definedName name="SarakkeenOtsikkoalue1..H12.6">Kesäkuu!$B$3</definedName>
    <definedName name="SarakkeenOtsikkoalue1..H12.7">Heinäkuu!$B$3</definedName>
    <definedName name="SarakkeenOtsikkoalue1..H12.8">Elokuu!$B$3</definedName>
    <definedName name="SarakkeenOtsikkoalue1..H12.9">Syyskuu!$B$3</definedName>
    <definedName name="SarakkeenOtsikkoalue2..C14.1">Tammikuu!$B$3</definedName>
    <definedName name="SarakkeenOtsikkoalue2..C14.10">Lokakuu!$B$3</definedName>
    <definedName name="SarakkeenOtsikkoalue2..C14.11">Marraskuu!$B$3</definedName>
    <definedName name="SarakkeenOtsikkoalue2..C14.12">Joulukuu!$B$3</definedName>
    <definedName name="SarakkeenOtsikkoalue2..C14.2">Helmikuu!$B$3</definedName>
    <definedName name="SarakkeenOtsikkoalue2..C14.3">Maaliskuu!$B$3</definedName>
    <definedName name="SarakkeenOtsikkoalue2..C14.4">Huhtikuu!$B$3</definedName>
    <definedName name="SarakkeenOtsikkoalue2..C14.5">Toukokuu!$B$3</definedName>
    <definedName name="SarakkeenOtsikkoalue2..C14.6">Kesäkuu!$B$3</definedName>
    <definedName name="SarakkeenOtsikkoalue2..C14.7">Heinäkuu!$B$3</definedName>
    <definedName name="SarakkeenOtsikkoalue2..C14.8">Elokuu!$B$3</definedName>
    <definedName name="SarakkeenOtsikkoalue2..C14.9">Syyskuu!$B$3</definedName>
    <definedName name="Viikon_aloituspäivä">Tammikuu!$L$5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2" l="1"/>
  <c r="C14" i="12" s="1"/>
  <c r="B12" i="12"/>
  <c r="B10" i="12"/>
  <c r="B8" i="12"/>
  <c r="B6" i="12"/>
  <c r="B4" i="12"/>
  <c r="B3" i="12"/>
  <c r="B2" i="12"/>
  <c r="B14" i="11"/>
  <c r="C14" i="11" s="1"/>
  <c r="B12" i="11"/>
  <c r="B10" i="11"/>
  <c r="B8" i="11"/>
  <c r="B6" i="11"/>
  <c r="B4" i="11"/>
  <c r="B3" i="11"/>
  <c r="B2" i="11"/>
  <c r="B14" i="10"/>
  <c r="C14" i="10" s="1"/>
  <c r="B12" i="10"/>
  <c r="B10" i="10"/>
  <c r="B8" i="10"/>
  <c r="B6" i="10"/>
  <c r="B4" i="10"/>
  <c r="B3" i="10"/>
  <c r="B2" i="10"/>
  <c r="B14" i="9"/>
  <c r="C14" i="9" s="1"/>
  <c r="B12" i="9"/>
  <c r="B10" i="9"/>
  <c r="B8" i="9"/>
  <c r="B6" i="9"/>
  <c r="B4" i="9"/>
  <c r="B3" i="9"/>
  <c r="B2" i="9"/>
  <c r="B14" i="8"/>
  <c r="C14" i="8" s="1"/>
  <c r="B12" i="8"/>
  <c r="B10" i="8"/>
  <c r="B8" i="8"/>
  <c r="B6" i="8"/>
  <c r="B4" i="8"/>
  <c r="B3" i="8"/>
  <c r="B2" i="8"/>
  <c r="B14" i="7"/>
  <c r="C14" i="7" s="1"/>
  <c r="B12" i="7"/>
  <c r="B10" i="7"/>
  <c r="B8" i="7"/>
  <c r="B6" i="7"/>
  <c r="B4" i="7"/>
  <c r="B3" i="7"/>
  <c r="B2" i="7"/>
  <c r="B14" i="6"/>
  <c r="C14" i="6" s="1"/>
  <c r="B12" i="6"/>
  <c r="B10" i="6"/>
  <c r="B8" i="6"/>
  <c r="B6" i="6"/>
  <c r="B4" i="6"/>
  <c r="B3" i="6"/>
  <c r="B2" i="6"/>
  <c r="B14" i="5"/>
  <c r="C14" i="5" s="1"/>
  <c r="B12" i="5"/>
  <c r="B10" i="5"/>
  <c r="B8" i="5"/>
  <c r="B6" i="5"/>
  <c r="B4" i="5"/>
  <c r="B3" i="5"/>
  <c r="B2" i="5"/>
  <c r="B14" i="4"/>
  <c r="C14" i="4" s="1"/>
  <c r="B12" i="4"/>
  <c r="B10" i="4"/>
  <c r="B8" i="4"/>
  <c r="B6" i="4"/>
  <c r="B4" i="4"/>
  <c r="B3" i="4"/>
  <c r="B2" i="4"/>
  <c r="B14" i="3"/>
  <c r="C14" i="3" s="1"/>
  <c r="B12" i="3"/>
  <c r="B10" i="3"/>
  <c r="B8" i="3"/>
  <c r="B6" i="3"/>
  <c r="B4" i="3"/>
  <c r="B3" i="3"/>
  <c r="B2" i="3"/>
  <c r="B14" i="2"/>
  <c r="C14" i="2" s="1"/>
  <c r="B12" i="2"/>
  <c r="B10" i="2"/>
  <c r="B8" i="2"/>
  <c r="B6" i="2"/>
  <c r="B4" i="2"/>
  <c r="B3" i="2"/>
  <c r="B2" i="2"/>
  <c r="B14" i="1"/>
  <c r="C14" i="1" s="1"/>
  <c r="B12" i="1"/>
  <c r="B10" i="1"/>
  <c r="B8" i="1"/>
  <c r="B6" i="1"/>
  <c r="B4" i="1"/>
  <c r="B3" i="1"/>
  <c r="B2" i="1"/>
  <c r="H4" i="1" l="1"/>
  <c r="H3" i="1" s="1"/>
  <c r="G4" i="1"/>
  <c r="G3" i="1" s="1"/>
  <c r="F4" i="1"/>
  <c r="F3" i="1" s="1"/>
  <c r="E4" i="1"/>
  <c r="E3" i="1" s="1"/>
  <c r="D4" i="1"/>
  <c r="D3" i="1" s="1"/>
  <c r="C4" i="1"/>
  <c r="C3" i="1" s="1"/>
  <c r="H6" i="1"/>
  <c r="G6" i="1"/>
  <c r="F6" i="1"/>
  <c r="E6" i="1"/>
  <c r="D6" i="1"/>
  <c r="C6" i="1"/>
  <c r="H8" i="1"/>
  <c r="G8" i="1"/>
  <c r="F8" i="1"/>
  <c r="E8" i="1"/>
  <c r="D8" i="1"/>
  <c r="C8" i="1"/>
  <c r="H10" i="1"/>
  <c r="G10" i="1"/>
  <c r="F10" i="1"/>
  <c r="E10" i="1"/>
  <c r="D10" i="1"/>
  <c r="C10" i="1"/>
  <c r="H12" i="1"/>
  <c r="G12" i="1"/>
  <c r="F12" i="1"/>
  <c r="E12" i="1"/>
  <c r="D12" i="1"/>
  <c r="C12" i="1"/>
  <c r="H4" i="2"/>
  <c r="H3" i="2" s="1"/>
  <c r="G4" i="2"/>
  <c r="G3" i="2" s="1"/>
  <c r="F4" i="2"/>
  <c r="F3" i="2" s="1"/>
  <c r="E4" i="2"/>
  <c r="E3" i="2" s="1"/>
  <c r="D4" i="2"/>
  <c r="D3" i="2" s="1"/>
  <c r="C4" i="2"/>
  <c r="C3" i="2" s="1"/>
  <c r="H6" i="2"/>
  <c r="G6" i="2"/>
  <c r="F6" i="2"/>
  <c r="E6" i="2"/>
  <c r="D6" i="2"/>
  <c r="C6" i="2"/>
  <c r="H8" i="2"/>
  <c r="G8" i="2"/>
  <c r="F8" i="2"/>
  <c r="E8" i="2"/>
  <c r="D8" i="2"/>
  <c r="C8" i="2"/>
  <c r="H10" i="2"/>
  <c r="G10" i="2"/>
  <c r="F10" i="2"/>
  <c r="E10" i="2"/>
  <c r="D10" i="2"/>
  <c r="C10" i="2"/>
  <c r="H12" i="2"/>
  <c r="G12" i="2"/>
  <c r="F12" i="2"/>
  <c r="E12" i="2"/>
  <c r="D12" i="2"/>
  <c r="C12" i="2"/>
  <c r="H4" i="3"/>
  <c r="H3" i="3" s="1"/>
  <c r="G4" i="3"/>
  <c r="G3" i="3" s="1"/>
  <c r="F4" i="3"/>
  <c r="F3" i="3" s="1"/>
  <c r="E4" i="3"/>
  <c r="E3" i="3" s="1"/>
  <c r="D4" i="3"/>
  <c r="D3" i="3" s="1"/>
  <c r="C4" i="3"/>
  <c r="C3" i="3" s="1"/>
  <c r="H6" i="3"/>
  <c r="G6" i="3"/>
  <c r="F6" i="3"/>
  <c r="E6" i="3"/>
  <c r="D6" i="3"/>
  <c r="C6" i="3"/>
  <c r="H8" i="3"/>
  <c r="G8" i="3"/>
  <c r="F8" i="3"/>
  <c r="E8" i="3"/>
  <c r="D8" i="3"/>
  <c r="C8" i="3"/>
  <c r="H10" i="3"/>
  <c r="G10" i="3"/>
  <c r="F10" i="3"/>
  <c r="E10" i="3"/>
  <c r="D10" i="3"/>
  <c r="C10" i="3"/>
  <c r="H12" i="3"/>
  <c r="G12" i="3"/>
  <c r="F12" i="3"/>
  <c r="E12" i="3"/>
  <c r="D12" i="3"/>
  <c r="C12" i="3"/>
  <c r="H4" i="4"/>
  <c r="H3" i="4" s="1"/>
  <c r="G4" i="4"/>
  <c r="G3" i="4" s="1"/>
  <c r="F4" i="4"/>
  <c r="F3" i="4" s="1"/>
  <c r="E4" i="4"/>
  <c r="E3" i="4" s="1"/>
  <c r="D4" i="4"/>
  <c r="D3" i="4" s="1"/>
  <c r="C4" i="4"/>
  <c r="C3" i="4" s="1"/>
  <c r="H6" i="4"/>
  <c r="G6" i="4"/>
  <c r="F6" i="4"/>
  <c r="E6" i="4"/>
  <c r="D6" i="4"/>
  <c r="C6" i="4"/>
  <c r="H8" i="4"/>
  <c r="G8" i="4"/>
  <c r="F8" i="4"/>
  <c r="E8" i="4"/>
  <c r="D8" i="4"/>
  <c r="C8" i="4"/>
  <c r="H10" i="4"/>
  <c r="G10" i="4"/>
  <c r="F10" i="4"/>
  <c r="E10" i="4"/>
  <c r="D10" i="4"/>
  <c r="C10" i="4"/>
  <c r="H12" i="4"/>
  <c r="G12" i="4"/>
  <c r="F12" i="4"/>
  <c r="E12" i="4"/>
  <c r="D12" i="4"/>
  <c r="C12" i="4"/>
  <c r="H4" i="5"/>
  <c r="H3" i="5" s="1"/>
  <c r="G4" i="5"/>
  <c r="G3" i="5" s="1"/>
  <c r="F4" i="5"/>
  <c r="F3" i="5" s="1"/>
  <c r="E4" i="5"/>
  <c r="E3" i="5" s="1"/>
  <c r="D4" i="5"/>
  <c r="D3" i="5" s="1"/>
  <c r="C4" i="5"/>
  <c r="C3" i="5" s="1"/>
  <c r="H6" i="5"/>
  <c r="G6" i="5"/>
  <c r="F6" i="5"/>
  <c r="E6" i="5"/>
  <c r="D6" i="5"/>
  <c r="C6" i="5"/>
  <c r="H8" i="5"/>
  <c r="G8" i="5"/>
  <c r="F8" i="5"/>
  <c r="E8" i="5"/>
  <c r="D8" i="5"/>
  <c r="C8" i="5"/>
  <c r="H10" i="5"/>
  <c r="G10" i="5"/>
  <c r="F10" i="5"/>
  <c r="E10" i="5"/>
  <c r="D10" i="5"/>
  <c r="C10" i="5"/>
  <c r="H12" i="5"/>
  <c r="G12" i="5"/>
  <c r="F12" i="5"/>
  <c r="E12" i="5"/>
  <c r="D12" i="5"/>
  <c r="C12" i="5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H6" i="6"/>
  <c r="G6" i="6"/>
  <c r="F6" i="6"/>
  <c r="E6" i="6"/>
  <c r="D6" i="6"/>
  <c r="C6" i="6"/>
  <c r="H8" i="6"/>
  <c r="G8" i="6"/>
  <c r="F8" i="6"/>
  <c r="E8" i="6"/>
  <c r="D8" i="6"/>
  <c r="C8" i="6"/>
  <c r="H10" i="6"/>
  <c r="G10" i="6"/>
  <c r="F10" i="6"/>
  <c r="E10" i="6"/>
  <c r="D10" i="6"/>
  <c r="C10" i="6"/>
  <c r="H12" i="6"/>
  <c r="G12" i="6"/>
  <c r="F12" i="6"/>
  <c r="E12" i="6"/>
  <c r="D12" i="6"/>
  <c r="C12" i="6"/>
  <c r="H4" i="7"/>
  <c r="H3" i="7" s="1"/>
  <c r="G4" i="7"/>
  <c r="G3" i="7" s="1"/>
  <c r="F4" i="7"/>
  <c r="F3" i="7" s="1"/>
  <c r="E4" i="7"/>
  <c r="E3" i="7" s="1"/>
  <c r="D4" i="7"/>
  <c r="D3" i="7" s="1"/>
  <c r="C4" i="7"/>
  <c r="C3" i="7" s="1"/>
  <c r="H6" i="7"/>
  <c r="G6" i="7"/>
  <c r="F6" i="7"/>
  <c r="E6" i="7"/>
  <c r="D6" i="7"/>
  <c r="C6" i="7"/>
  <c r="H8" i="7"/>
  <c r="G8" i="7"/>
  <c r="F8" i="7"/>
  <c r="E8" i="7"/>
  <c r="D8" i="7"/>
  <c r="C8" i="7"/>
  <c r="H10" i="7"/>
  <c r="G10" i="7"/>
  <c r="F10" i="7"/>
  <c r="E10" i="7"/>
  <c r="D10" i="7"/>
  <c r="C10" i="7"/>
  <c r="H12" i="7"/>
  <c r="G12" i="7"/>
  <c r="F12" i="7"/>
  <c r="E12" i="7"/>
  <c r="D12" i="7"/>
  <c r="C12" i="7"/>
  <c r="H4" i="8"/>
  <c r="H3" i="8" s="1"/>
  <c r="G4" i="8"/>
  <c r="G3" i="8" s="1"/>
  <c r="F4" i="8"/>
  <c r="F3" i="8" s="1"/>
  <c r="E4" i="8"/>
  <c r="E3" i="8" s="1"/>
  <c r="D4" i="8"/>
  <c r="D3" i="8" s="1"/>
  <c r="C4" i="8"/>
  <c r="C3" i="8" s="1"/>
  <c r="H6" i="8"/>
  <c r="G6" i="8"/>
  <c r="F6" i="8"/>
  <c r="E6" i="8"/>
  <c r="D6" i="8"/>
  <c r="C6" i="8"/>
  <c r="H8" i="8"/>
  <c r="G8" i="8"/>
  <c r="F8" i="8"/>
  <c r="E8" i="8"/>
  <c r="D8" i="8"/>
  <c r="C8" i="8"/>
  <c r="H10" i="8"/>
  <c r="G10" i="8"/>
  <c r="F10" i="8"/>
  <c r="E10" i="8"/>
  <c r="D10" i="8"/>
  <c r="C10" i="8"/>
  <c r="H12" i="8"/>
  <c r="G12" i="8"/>
  <c r="F12" i="8"/>
  <c r="E12" i="8"/>
  <c r="D12" i="8"/>
  <c r="C12" i="8"/>
  <c r="H4" i="9"/>
  <c r="H3" i="9" s="1"/>
  <c r="G4" i="9"/>
  <c r="G3" i="9" s="1"/>
  <c r="F4" i="9"/>
  <c r="F3" i="9" s="1"/>
  <c r="E4" i="9"/>
  <c r="E3" i="9" s="1"/>
  <c r="D4" i="9"/>
  <c r="D3" i="9" s="1"/>
  <c r="C4" i="9"/>
  <c r="C3" i="9" s="1"/>
  <c r="H6" i="9"/>
  <c r="G6" i="9"/>
  <c r="F6" i="9"/>
  <c r="E6" i="9"/>
  <c r="D6" i="9"/>
  <c r="C6" i="9"/>
  <c r="H8" i="9"/>
  <c r="G8" i="9"/>
  <c r="F8" i="9"/>
  <c r="E8" i="9"/>
  <c r="D8" i="9"/>
  <c r="C8" i="9"/>
  <c r="H10" i="9"/>
  <c r="G10" i="9"/>
  <c r="F10" i="9"/>
  <c r="E10" i="9"/>
  <c r="D10" i="9"/>
  <c r="C10" i="9"/>
  <c r="H12" i="9"/>
  <c r="G12" i="9"/>
  <c r="F12" i="9"/>
  <c r="E12" i="9"/>
  <c r="D12" i="9"/>
  <c r="C12" i="9"/>
  <c r="H4" i="10"/>
  <c r="H3" i="10" s="1"/>
  <c r="G4" i="10"/>
  <c r="G3" i="10" s="1"/>
  <c r="F4" i="10"/>
  <c r="F3" i="10" s="1"/>
  <c r="E4" i="10"/>
  <c r="E3" i="10" s="1"/>
  <c r="D4" i="10"/>
  <c r="D3" i="10" s="1"/>
  <c r="C4" i="10"/>
  <c r="C3" i="10" s="1"/>
  <c r="H6" i="10"/>
  <c r="G6" i="10"/>
  <c r="F6" i="10"/>
  <c r="E6" i="10"/>
  <c r="D6" i="10"/>
  <c r="C6" i="10"/>
  <c r="H8" i="10"/>
  <c r="G8" i="10"/>
  <c r="F8" i="10"/>
  <c r="E8" i="10"/>
  <c r="D8" i="10"/>
  <c r="C8" i="10"/>
  <c r="H10" i="10"/>
  <c r="G10" i="10"/>
  <c r="F10" i="10"/>
  <c r="E10" i="10"/>
  <c r="D10" i="10"/>
  <c r="C10" i="10"/>
  <c r="H12" i="10"/>
  <c r="G12" i="10"/>
  <c r="F12" i="10"/>
  <c r="E12" i="10"/>
  <c r="D12" i="10"/>
  <c r="C12" i="10"/>
  <c r="H4" i="11"/>
  <c r="H3" i="11" s="1"/>
  <c r="G4" i="11"/>
  <c r="G3" i="11" s="1"/>
  <c r="F4" i="11"/>
  <c r="F3" i="11" s="1"/>
  <c r="E4" i="11"/>
  <c r="E3" i="11" s="1"/>
  <c r="D4" i="11"/>
  <c r="D3" i="11" s="1"/>
  <c r="C4" i="11"/>
  <c r="C3" i="11" s="1"/>
  <c r="H6" i="11"/>
  <c r="G6" i="11"/>
  <c r="F6" i="11"/>
  <c r="E6" i="11"/>
  <c r="D6" i="11"/>
  <c r="C6" i="11"/>
  <c r="H8" i="11"/>
  <c r="G8" i="11"/>
  <c r="F8" i="11"/>
  <c r="E8" i="11"/>
  <c r="D8" i="11"/>
  <c r="C8" i="11"/>
  <c r="H10" i="11"/>
  <c r="G10" i="11"/>
  <c r="F10" i="11"/>
  <c r="E10" i="11"/>
  <c r="D10" i="11"/>
  <c r="C10" i="11"/>
  <c r="H12" i="11"/>
  <c r="G12" i="11"/>
  <c r="F12" i="11"/>
  <c r="E12" i="11"/>
  <c r="D12" i="11"/>
  <c r="C12" i="11"/>
  <c r="H4" i="12"/>
  <c r="H3" i="12" s="1"/>
  <c r="G4" i="12"/>
  <c r="G3" i="12" s="1"/>
  <c r="F4" i="12"/>
  <c r="F3" i="12" s="1"/>
  <c r="E4" i="12"/>
  <c r="E3" i="12" s="1"/>
  <c r="D4" i="12"/>
  <c r="D3" i="12" s="1"/>
  <c r="C4" i="12"/>
  <c r="C3" i="12" s="1"/>
  <c r="H6" i="12"/>
  <c r="G6" i="12"/>
  <c r="F6" i="12"/>
  <c r="E6" i="12"/>
  <c r="D6" i="12"/>
  <c r="C6" i="12"/>
  <c r="H8" i="12"/>
  <c r="G8" i="12"/>
  <c r="F8" i="12"/>
  <c r="E8" i="12"/>
  <c r="D8" i="12"/>
  <c r="C8" i="12"/>
  <c r="H10" i="12"/>
  <c r="G10" i="12"/>
  <c r="F10" i="12"/>
  <c r="E10" i="12"/>
  <c r="D10" i="12"/>
  <c r="C10" i="12"/>
  <c r="H12" i="12"/>
  <c r="G12" i="12"/>
  <c r="F12" i="12"/>
  <c r="E12" i="12"/>
  <c r="D12" i="12"/>
  <c r="C12" i="12"/>
</calcChain>
</file>

<file path=xl/sharedStrings.xml><?xml version="1.0" encoding="utf-8"?>
<sst xmlns="http://schemas.openxmlformats.org/spreadsheetml/2006/main" count="32" uniqueCount="8">
  <si>
    <t/>
  </si>
  <si>
    <t>Kalenterin asetukset</t>
  </si>
  <si>
    <t>Vuosi</t>
  </si>
  <si>
    <t>Viikon aloituspäivä</t>
  </si>
  <si>
    <t>Laita varaus näihin soluihin. Älä tee mitään päivämäärän soluun</t>
  </si>
  <si>
    <t>maanantai</t>
  </si>
  <si>
    <t>varattu</t>
  </si>
  <si>
    <t>varattu.myös viekot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</si>
</sst>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"/>
  </numFmts>
  <fonts count="15">
    <font>
      <sz val="11"/>
      <color rgb="FF404040"/>
      <name val="Century Gothic"/>
      <family val="2"/>
      <charset val="1"/>
    </font>
    <font>
      <sz val="11"/>
      <color rgb="FF262626"/>
      <name val="Century Gothic"/>
      <family val="1"/>
      <charset val="1"/>
    </font>
    <font>
      <b/>
      <sz val="36"/>
      <color rgb="FF203864"/>
      <name val="Century Gothic"/>
      <family val="1"/>
      <charset val="1"/>
    </font>
    <font>
      <sz val="35"/>
      <color rgb="FF262626"/>
      <name val="Century Gothic"/>
      <family val="1"/>
      <charset val="1"/>
    </font>
    <font>
      <sz val="12"/>
      <color rgb="FF262626"/>
      <name val="Century Gothic"/>
      <family val="1"/>
      <charset val="1"/>
    </font>
    <font>
      <sz val="12"/>
      <name val="Century Gothic"/>
      <family val="1"/>
      <charset val="1"/>
    </font>
    <font>
      <sz val="12"/>
      <color rgb="FFFF0000"/>
      <name val="Century Gothic"/>
      <family val="1"/>
      <charset val="1"/>
    </font>
    <font>
      <sz val="10"/>
      <color rgb="FF262626"/>
      <name val="Century Gothic"/>
      <family val="1"/>
      <charset val="1"/>
    </font>
    <font>
      <sz val="10"/>
      <color rgb="FF000000"/>
      <name val="Century Gothic"/>
      <family val="1"/>
      <charset val="1"/>
    </font>
    <font>
      <sz val="10"/>
      <color rgb="FFFF0000"/>
      <name val="Century Gothic"/>
      <family val="1"/>
      <charset val="1"/>
    </font>
    <font>
      <b/>
      <sz val="11"/>
      <color rgb="FF595959"/>
      <name val="Century Gothic"/>
      <family val="2"/>
      <charset val="1"/>
    </font>
    <font>
      <sz val="11"/>
      <color rgb="FFFF0000"/>
      <name val="Century Gothic"/>
      <family val="1"/>
      <charset val="1"/>
    </font>
    <font>
      <b/>
      <sz val="36"/>
      <color rgb="FF385724"/>
      <name val="Century Gothic"/>
      <family val="1"/>
      <charset val="1"/>
    </font>
    <font>
      <b/>
      <sz val="36"/>
      <color rgb="FF806000"/>
      <name val="Century Gothic"/>
      <family val="1"/>
      <charset val="1"/>
    </font>
    <font>
      <b/>
      <sz val="36"/>
      <color rgb="FF843C0B"/>
      <name val="Century Gothic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E7E6E6"/>
        <bgColor rgb="FFFFFFFF"/>
      </patternFill>
    </fill>
    <fill>
      <patternFill patternType="solid">
        <fgColor rgb="FFB4C7E7"/>
        <bgColor rgb="FFCCCCFF"/>
      </patternFill>
    </fill>
    <fill>
      <patternFill patternType="solid">
        <fgColor rgb="FFC5E0B4"/>
        <bgColor rgb="FFE7E6E6"/>
      </patternFill>
    </fill>
    <fill>
      <patternFill patternType="solid">
        <fgColor rgb="FFFFE699"/>
        <bgColor rgb="FFF8CBAD"/>
      </patternFill>
    </fill>
    <fill>
      <patternFill patternType="solid">
        <fgColor rgb="FFF8CBAD"/>
        <bgColor rgb="FFFFE699"/>
      </patternFill>
    </fill>
  </fills>
  <borders count="21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B4C7E7"/>
      </left>
      <right style="thin">
        <color rgb="FFB4C7E7"/>
      </right>
      <top style="thin">
        <color rgb="FFB4C7E7"/>
      </top>
      <bottom/>
      <diagonal/>
    </border>
    <border>
      <left/>
      <right style="thin">
        <color rgb="FFB4C7E7"/>
      </right>
      <top style="thin">
        <color rgb="FFB4C7E7"/>
      </top>
      <bottom/>
      <diagonal/>
    </border>
    <border>
      <left style="thin">
        <color rgb="FFB4C7E7"/>
      </left>
      <right style="thin">
        <color rgb="FFB4C7E7"/>
      </right>
      <top style="thin">
        <color rgb="FFB4C7E7"/>
      </top>
      <bottom style="thin">
        <color rgb="FFB4C7E7"/>
      </bottom>
      <diagonal/>
    </border>
    <border>
      <left style="thin">
        <color rgb="FFB4C7E7"/>
      </left>
      <right style="thin">
        <color rgb="FFB4C7E7"/>
      </right>
      <top/>
      <bottom style="thin">
        <color rgb="FFB4C7E7"/>
      </bottom>
      <diagonal/>
    </border>
    <border>
      <left/>
      <right style="thin">
        <color rgb="FFB4C7E7"/>
      </right>
      <top/>
      <bottom style="thin">
        <color rgb="FFB4C7E7"/>
      </bottom>
      <diagonal/>
    </border>
    <border>
      <left style="thin">
        <color rgb="FFC5E0B4"/>
      </left>
      <right style="thin">
        <color rgb="FFC5E0B4"/>
      </right>
      <top style="thin">
        <color rgb="FFC5E0B4"/>
      </top>
      <bottom/>
      <diagonal/>
    </border>
    <border>
      <left style="thin">
        <color rgb="FFC5E0B4"/>
      </left>
      <right style="thin">
        <color rgb="FFC5E0B4"/>
      </right>
      <top/>
      <bottom style="thin">
        <color rgb="FFC5E0B4"/>
      </bottom>
      <diagonal/>
    </border>
    <border>
      <left/>
      <right style="thin">
        <color rgb="FFC5E0B4"/>
      </right>
      <top style="thin">
        <color rgb="FFC5E0B4"/>
      </top>
      <bottom/>
      <diagonal/>
    </border>
    <border>
      <left/>
      <right style="thin">
        <color rgb="FFC5E0B4"/>
      </right>
      <top/>
      <bottom style="thin">
        <color rgb="FFC5E0B4"/>
      </bottom>
      <diagonal/>
    </border>
    <border>
      <left style="thin">
        <color rgb="FFFFE699"/>
      </left>
      <right style="thin">
        <color rgb="FFFFE699"/>
      </right>
      <top style="thin">
        <color rgb="FFFFE699"/>
      </top>
      <bottom/>
      <diagonal/>
    </border>
    <border>
      <left style="thin">
        <color rgb="FFFFE699"/>
      </left>
      <right style="thin">
        <color rgb="FFFFE699"/>
      </right>
      <top/>
      <bottom style="thin">
        <color rgb="FFFFE699"/>
      </bottom>
      <diagonal/>
    </border>
    <border>
      <left/>
      <right style="thin">
        <color rgb="FFFFE699"/>
      </right>
      <top style="thin">
        <color rgb="FFFFE699"/>
      </top>
      <bottom/>
      <diagonal/>
    </border>
    <border>
      <left/>
      <right style="thin">
        <color rgb="FFFFE699"/>
      </right>
      <top/>
      <bottom style="thin">
        <color rgb="FFFFE699"/>
      </bottom>
      <diagonal/>
    </border>
    <border>
      <left style="thin">
        <color rgb="FFF8CBAD"/>
      </left>
      <right style="thin">
        <color rgb="FFF8CBAD"/>
      </right>
      <top style="thin">
        <color rgb="FFF8CBAD"/>
      </top>
      <bottom/>
      <diagonal/>
    </border>
    <border>
      <left style="thin">
        <color rgb="FFF8CBAD"/>
      </left>
      <right style="thin">
        <color rgb="FFF8CBAD"/>
      </right>
      <top/>
      <bottom style="thin">
        <color rgb="FFF8CBAD"/>
      </bottom>
      <diagonal/>
    </border>
    <border>
      <left/>
      <right style="thin">
        <color rgb="FFF8CBAD"/>
      </right>
      <top style="thin">
        <color rgb="FFF8CBAD"/>
      </top>
      <bottom/>
      <diagonal/>
    </border>
    <border>
      <left/>
      <right style="thin">
        <color rgb="FFF8CBAD"/>
      </right>
      <top/>
      <bottom style="thin">
        <color rgb="FFF8CBAD"/>
      </bottom>
      <diagonal/>
    </border>
  </borders>
  <cellStyleXfs count="2">
    <xf numFmtId="0" fontId="0" fillId="0" borderId="0">
      <alignment vertical="top"/>
    </xf>
    <xf numFmtId="0" fontId="10" fillId="2" borderId="0" applyBorder="0" applyProtection="0">
      <alignment horizontal="left" vertical="top" wrapText="1" indent="2"/>
    </xf>
  </cellStyleXfs>
  <cellXfs count="52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left" vertical="center"/>
    </xf>
    <xf numFmtId="0" fontId="4" fillId="0" borderId="0" xfId="0" applyFont="1" applyAlignment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left" vertical="center" indent="2"/>
    </xf>
    <xf numFmtId="164" fontId="4" fillId="0" borderId="4" xfId="1" applyNumberFormat="1" applyFont="1" applyFill="1" applyBorder="1" applyAlignment="1">
      <alignment horizontal="right" vertical="center" indent="2"/>
    </xf>
    <xf numFmtId="164" fontId="6" fillId="0" borderId="4" xfId="1" applyNumberFormat="1" applyFont="1" applyFill="1" applyBorder="1" applyAlignment="1">
      <alignment horizontal="right" vertical="center" indent="2"/>
    </xf>
    <xf numFmtId="164" fontId="6" fillId="0" borderId="5" xfId="1" applyNumberFormat="1" applyFont="1" applyFill="1" applyBorder="1" applyAlignment="1">
      <alignment horizontal="right" vertical="center" indent="2"/>
    </xf>
    <xf numFmtId="0" fontId="1" fillId="0" borderId="6" xfId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top" wrapText="1" indent="2"/>
    </xf>
    <xf numFmtId="0" fontId="7" fillId="0" borderId="7" xfId="0" applyFont="1" applyBorder="1" applyAlignment="1">
      <alignment horizontal="left" vertical="top" wrapText="1" indent="2"/>
    </xf>
    <xf numFmtId="0" fontId="7" fillId="0" borderId="0" xfId="0" applyFont="1">
      <alignment vertical="top"/>
    </xf>
    <xf numFmtId="0" fontId="1" fillId="0" borderId="6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 indent="2"/>
    </xf>
    <xf numFmtId="0" fontId="9" fillId="0" borderId="7" xfId="0" applyFont="1" applyBorder="1" applyAlignment="1">
      <alignment horizontal="left" vertical="top" wrapText="1" indent="2"/>
    </xf>
    <xf numFmtId="0" fontId="11" fillId="0" borderId="0" xfId="0" applyFont="1">
      <alignment vertical="top"/>
    </xf>
    <xf numFmtId="0" fontId="5" fillId="4" borderId="1" xfId="1" applyFont="1" applyFill="1" applyBorder="1" applyAlignment="1" applyProtection="1">
      <alignment horizontal="center" vertical="center"/>
    </xf>
    <xf numFmtId="0" fontId="5" fillId="4" borderId="2" xfId="1" applyFont="1" applyFill="1" applyBorder="1" applyAlignment="1" applyProtection="1">
      <alignment horizontal="center" vertical="center"/>
    </xf>
    <xf numFmtId="0" fontId="5" fillId="4" borderId="3" xfId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>
      <alignment horizontal="right" vertical="center" indent="2"/>
    </xf>
    <xf numFmtId="164" fontId="6" fillId="0" borderId="9" xfId="1" applyNumberFormat="1" applyFont="1" applyFill="1" applyBorder="1" applyAlignment="1">
      <alignment horizontal="right" vertical="center" indent="2"/>
    </xf>
    <xf numFmtId="0" fontId="7" fillId="0" borderId="10" xfId="0" applyFont="1" applyBorder="1" applyAlignment="1">
      <alignment horizontal="left" vertical="top" wrapText="1" indent="2"/>
    </xf>
    <xf numFmtId="0" fontId="5" fillId="5" borderId="1" xfId="1" applyFont="1" applyFill="1" applyBorder="1" applyAlignment="1" applyProtection="1">
      <alignment horizontal="center" vertical="center"/>
    </xf>
    <xf numFmtId="0" fontId="5" fillId="5" borderId="2" xfId="1" applyFont="1" applyFill="1" applyBorder="1" applyAlignment="1" applyProtection="1">
      <alignment horizontal="center" vertical="center"/>
    </xf>
    <xf numFmtId="0" fontId="5" fillId="5" borderId="3" xfId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>
      <alignment horizontal="right" vertical="center" indent="2"/>
    </xf>
    <xf numFmtId="164" fontId="6" fillId="0" borderId="13" xfId="1" applyNumberFormat="1" applyFont="1" applyFill="1" applyBorder="1" applyAlignment="1">
      <alignment horizontal="right" vertical="center" indent="2"/>
    </xf>
    <xf numFmtId="0" fontId="7" fillId="0" borderId="14" xfId="0" applyFont="1" applyBorder="1" applyAlignment="1">
      <alignment horizontal="left" vertical="top" wrapText="1" indent="2"/>
    </xf>
    <xf numFmtId="0" fontId="5" fillId="6" borderId="1" xfId="1" applyFont="1" applyFill="1" applyBorder="1" applyAlignment="1" applyProtection="1">
      <alignment horizontal="center" vertical="center"/>
    </xf>
    <xf numFmtId="0" fontId="5" fillId="6" borderId="2" xfId="1" applyFont="1" applyFill="1" applyBorder="1" applyAlignment="1" applyProtection="1">
      <alignment horizontal="center" vertical="center"/>
    </xf>
    <xf numFmtId="0" fontId="5" fillId="6" borderId="3" xfId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>
      <alignment horizontal="right" vertical="center" indent="2"/>
    </xf>
    <xf numFmtId="164" fontId="6" fillId="0" borderId="17" xfId="1" applyNumberFormat="1" applyFont="1" applyFill="1" applyBorder="1" applyAlignment="1">
      <alignment horizontal="right" vertical="center" indent="2"/>
    </xf>
    <xf numFmtId="0" fontId="7" fillId="0" borderId="18" xfId="0" applyFont="1" applyBorder="1" applyAlignment="1">
      <alignment horizontal="left" vertical="top" wrapText="1" indent="2"/>
    </xf>
    <xf numFmtId="0" fontId="2" fillId="0" borderId="0" xfId="1" applyFont="1" applyFill="1" applyAlignment="1" applyProtection="1">
      <alignment vertical="center"/>
    </xf>
    <xf numFmtId="0" fontId="5" fillId="3" borderId="0" xfId="1" applyFont="1" applyFill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left" vertical="center" wrapText="1" indent="2"/>
    </xf>
    <xf numFmtId="0" fontId="7" fillId="0" borderId="8" xfId="1" applyFont="1" applyFill="1" applyBorder="1" applyAlignment="1" applyProtection="1">
      <alignment horizontal="left" vertical="top" wrapText="1" indent="2"/>
    </xf>
    <xf numFmtId="0" fontId="12" fillId="0" borderId="0" xfId="1" applyFont="1" applyFill="1" applyAlignment="1" applyProtection="1">
      <alignment vertical="center"/>
    </xf>
    <xf numFmtId="0" fontId="1" fillId="0" borderId="11" xfId="1" applyFont="1" applyFill="1" applyBorder="1" applyAlignment="1" applyProtection="1">
      <alignment horizontal="left" vertical="center" wrapText="1" indent="2"/>
    </xf>
    <xf numFmtId="0" fontId="7" fillId="0" borderId="12" xfId="1" applyFont="1" applyFill="1" applyBorder="1" applyAlignment="1" applyProtection="1">
      <alignment horizontal="left" vertical="top" wrapText="1" indent="2"/>
    </xf>
    <xf numFmtId="0" fontId="13" fillId="0" borderId="0" xfId="1" applyFont="1" applyFill="1" applyAlignment="1" applyProtection="1">
      <alignment vertical="center"/>
    </xf>
    <xf numFmtId="0" fontId="1" fillId="0" borderId="15" xfId="1" applyFont="1" applyFill="1" applyBorder="1" applyAlignment="1" applyProtection="1">
      <alignment horizontal="left" vertical="center" wrapText="1" indent="2"/>
    </xf>
    <xf numFmtId="0" fontId="7" fillId="0" borderId="16" xfId="1" applyFont="1" applyFill="1" applyBorder="1" applyAlignment="1" applyProtection="1">
      <alignment horizontal="left" vertical="top" wrapText="1" indent="2"/>
    </xf>
    <xf numFmtId="0" fontId="14" fillId="0" borderId="0" xfId="1" applyFont="1" applyFill="1" applyAlignment="1" applyProtection="1">
      <alignment vertical="center"/>
    </xf>
    <xf numFmtId="0" fontId="1" fillId="0" borderId="19" xfId="1" applyFont="1" applyFill="1" applyBorder="1" applyAlignment="1" applyProtection="1">
      <alignment horizontal="left" vertical="center" wrapText="1" indent="2"/>
    </xf>
    <xf numFmtId="0" fontId="7" fillId="0" borderId="20" xfId="1" applyFont="1" applyFill="1" applyBorder="1" applyAlignment="1" applyProtection="1">
      <alignment horizontal="left" vertical="top" wrapText="1" indent="2"/>
    </xf>
  </cellXfs>
  <cellStyles count="2">
    <cellStyle name="Normal" xfId="0" builtinId="0"/>
    <cellStyle name="TableStyleLight1" xfId="1"/>
  </cellStyles>
  <dxfs count="12"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  <dxf>
      <font>
        <sz val="11"/>
        <color rgb="FF767171"/>
        <name val="Century Gothic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6000"/>
      <rgbColor rgb="FF800080"/>
      <rgbColor rgb="FF008080"/>
      <rgbColor rgb="FFB4C7E7"/>
      <rgbColor rgb="FF767171"/>
      <rgbColor rgb="FF5B9BD5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8CBAD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203864"/>
      <rgbColor rgb="FF339966"/>
      <rgbColor rgb="FF385724"/>
      <rgbColor rgb="FF404040"/>
      <rgbColor rgb="FF843C0B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3960</xdr:colOff>
      <xdr:row>0</xdr:row>
      <xdr:rowOff>105120</xdr:rowOff>
    </xdr:from>
    <xdr:to>
      <xdr:col>8</xdr:col>
      <xdr:colOff>5400</xdr:colOff>
      <xdr:row>1</xdr:row>
      <xdr:rowOff>1133640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89160" y="105120"/>
          <a:ext cx="514728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27000</xdr:colOff>
      <xdr:row>0</xdr:row>
      <xdr:rowOff>105120</xdr:rowOff>
    </xdr:from>
    <xdr:to>
      <xdr:col>8</xdr:col>
      <xdr:colOff>28080</xdr:colOff>
      <xdr:row>1</xdr:row>
      <xdr:rowOff>1133640</xdr:rowOff>
    </xdr:to>
    <xdr:pic>
      <xdr:nvPicPr>
        <xdr:cNvPr id="9" name="Kuva 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12200" y="105120"/>
          <a:ext cx="514692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27000</xdr:colOff>
      <xdr:row>0</xdr:row>
      <xdr:rowOff>105120</xdr:rowOff>
    </xdr:from>
    <xdr:to>
      <xdr:col>8</xdr:col>
      <xdr:colOff>28080</xdr:colOff>
      <xdr:row>1</xdr:row>
      <xdr:rowOff>1133640</xdr:rowOff>
    </xdr:to>
    <xdr:pic>
      <xdr:nvPicPr>
        <xdr:cNvPr id="10" name="Kuva 3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12200" y="105120"/>
          <a:ext cx="514692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27000</xdr:colOff>
      <xdr:row>0</xdr:row>
      <xdr:rowOff>105120</xdr:rowOff>
    </xdr:from>
    <xdr:to>
      <xdr:col>8</xdr:col>
      <xdr:colOff>28080</xdr:colOff>
      <xdr:row>1</xdr:row>
      <xdr:rowOff>1133640</xdr:rowOff>
    </xdr:to>
    <xdr:pic>
      <xdr:nvPicPr>
        <xdr:cNvPr id="11" name="Kuva 2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12200" y="105120"/>
          <a:ext cx="514692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27000</xdr:colOff>
      <xdr:row>0</xdr:row>
      <xdr:rowOff>105120</xdr:rowOff>
    </xdr:from>
    <xdr:to>
      <xdr:col>8</xdr:col>
      <xdr:colOff>28080</xdr:colOff>
      <xdr:row>1</xdr:row>
      <xdr:rowOff>1133640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12200" y="105120"/>
          <a:ext cx="514692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6120</xdr:colOff>
      <xdr:row>0</xdr:row>
      <xdr:rowOff>105120</xdr:rowOff>
    </xdr:from>
    <xdr:to>
      <xdr:col>8</xdr:col>
      <xdr:colOff>27000</xdr:colOff>
      <xdr:row>1</xdr:row>
      <xdr:rowOff>1133640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91320" y="105120"/>
          <a:ext cx="516672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27000</xdr:colOff>
      <xdr:row>0</xdr:row>
      <xdr:rowOff>105120</xdr:rowOff>
    </xdr:from>
    <xdr:to>
      <xdr:col>8</xdr:col>
      <xdr:colOff>28080</xdr:colOff>
      <xdr:row>1</xdr:row>
      <xdr:rowOff>1133640</xdr:rowOff>
    </xdr:to>
    <xdr:pic>
      <xdr:nvPicPr>
        <xdr:cNvPr id="3" name="Kuva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12200" y="105120"/>
          <a:ext cx="514692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27000</xdr:colOff>
      <xdr:row>0</xdr:row>
      <xdr:rowOff>105120</xdr:rowOff>
    </xdr:from>
    <xdr:to>
      <xdr:col>8</xdr:col>
      <xdr:colOff>28080</xdr:colOff>
      <xdr:row>1</xdr:row>
      <xdr:rowOff>1133640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12200" y="105120"/>
          <a:ext cx="514692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28080</xdr:colOff>
      <xdr:row>0</xdr:row>
      <xdr:rowOff>105120</xdr:rowOff>
    </xdr:from>
    <xdr:to>
      <xdr:col>8</xdr:col>
      <xdr:colOff>29160</xdr:colOff>
      <xdr:row>1</xdr:row>
      <xdr:rowOff>1133640</xdr:rowOff>
    </xdr:to>
    <xdr:pic>
      <xdr:nvPicPr>
        <xdr:cNvPr id="5" name="Kuva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13280" y="105120"/>
          <a:ext cx="514692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27000</xdr:colOff>
      <xdr:row>0</xdr:row>
      <xdr:rowOff>105120</xdr:rowOff>
    </xdr:from>
    <xdr:to>
      <xdr:col>8</xdr:col>
      <xdr:colOff>28080</xdr:colOff>
      <xdr:row>1</xdr:row>
      <xdr:rowOff>1133640</xdr:rowOff>
    </xdr:to>
    <xdr:pic>
      <xdr:nvPicPr>
        <xdr:cNvPr id="6" name="Kuva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12200" y="105120"/>
          <a:ext cx="514692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27000</xdr:colOff>
      <xdr:row>0</xdr:row>
      <xdr:rowOff>105120</xdr:rowOff>
    </xdr:from>
    <xdr:to>
      <xdr:col>8</xdr:col>
      <xdr:colOff>28080</xdr:colOff>
      <xdr:row>1</xdr:row>
      <xdr:rowOff>1133640</xdr:rowOff>
    </xdr:to>
    <xdr:pic>
      <xdr:nvPicPr>
        <xdr:cNvPr id="7" name="Kuva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12200" y="105120"/>
          <a:ext cx="5146920" cy="1142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5760</xdr:colOff>
      <xdr:row>0</xdr:row>
      <xdr:rowOff>105120</xdr:rowOff>
    </xdr:from>
    <xdr:to>
      <xdr:col>8</xdr:col>
      <xdr:colOff>26640</xdr:colOff>
      <xdr:row>1</xdr:row>
      <xdr:rowOff>1133640</xdr:rowOff>
    </xdr:to>
    <xdr:pic>
      <xdr:nvPicPr>
        <xdr:cNvPr id="8" name="Kuva 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90960" y="105120"/>
          <a:ext cx="5166720" cy="1142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  <pageSetUpPr fitToPage="1"/>
  </sheetPr>
  <dimension ref="A1:AMK15"/>
  <sheetViews>
    <sheetView showGridLines="0" showRowColHeaders="0" topLeftCell="A4" zoomScaleNormal="100" workbookViewId="0">
      <selection activeCell="B9" sqref="B9"/>
    </sheetView>
  </sheetViews>
  <sheetFormatPr defaultRowHeight="15"/>
  <cols>
    <col min="1" max="1" width="1.625" style="1"/>
    <col min="2" max="8" width="16.625" style="1"/>
    <col min="9" max="9" width="1.625" style="1"/>
    <col min="10" max="10" width="8.625" style="1"/>
    <col min="11" max="11" width="12.25" style="1"/>
    <col min="12" max="12" width="20.125" style="1"/>
    <col min="13" max="13" width="1.625" style="1"/>
    <col min="14" max="1025" width="8.75" style="1"/>
  </cols>
  <sheetData>
    <row r="1" spans="1:1024" ht="9" customHeight="1">
      <c r="I1" s="1" t="s">
        <v>0</v>
      </c>
      <c r="J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B2" s="39" t="str">
        <f>"Tammikuu "&amp;Kalenterivuosi</f>
        <v>Tammikuu 2026</v>
      </c>
      <c r="C2" s="39"/>
      <c r="D2" s="39"/>
      <c r="E2" s="2"/>
      <c r="F2" s="2"/>
      <c r="G2" s="2"/>
      <c r="H2" s="3"/>
      <c r="I2"/>
      <c r="J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8" customFormat="1" ht="24" customHeight="1">
      <c r="A3" s="4"/>
      <c r="B3" s="5" t="str">
        <f>Viikon_aloituspäivä</f>
        <v>maanantai</v>
      </c>
      <c r="C3" s="6" t="str">
        <f t="shared" ref="C3:H3" si="0">TEXT(C4,"pppp")</f>
        <v>pppp</v>
      </c>
      <c r="D3" s="6" t="str">
        <f t="shared" si="0"/>
        <v>pppp</v>
      </c>
      <c r="E3" s="6" t="str">
        <f t="shared" si="0"/>
        <v>pppp</v>
      </c>
      <c r="F3" s="6" t="str">
        <f t="shared" si="0"/>
        <v>pppp</v>
      </c>
      <c r="G3" s="6" t="str">
        <f t="shared" si="0"/>
        <v>pppp</v>
      </c>
      <c r="H3" s="7" t="str">
        <f t="shared" si="0"/>
        <v>pppp</v>
      </c>
      <c r="K3" s="40" t="s">
        <v>1</v>
      </c>
      <c r="L3" s="40"/>
    </row>
    <row r="4" spans="1:1024" ht="24" customHeight="1">
      <c r="A4" s="9"/>
      <c r="B4" s="10">
        <f>PäivätJaViikot+DATE(Kalenterivuosi,1,1)-WEEKDAY(DATE(Kalenterivuosi,1,1),(Viikon_aloituspäivä="maanantai")+1)+1</f>
        <v>46020</v>
      </c>
      <c r="C4" s="10">
        <f>B4</f>
        <v>46020</v>
      </c>
      <c r="D4" s="10">
        <f>B4</f>
        <v>46020</v>
      </c>
      <c r="E4" s="11">
        <f>B4</f>
        <v>46020</v>
      </c>
      <c r="F4" s="10">
        <f>B4</f>
        <v>46020</v>
      </c>
      <c r="G4" s="10">
        <f>B4</f>
        <v>46020</v>
      </c>
      <c r="H4" s="12">
        <f>B4</f>
        <v>46020</v>
      </c>
      <c r="I4"/>
      <c r="J4"/>
      <c r="K4" s="13" t="s">
        <v>2</v>
      </c>
      <c r="L4" s="13" t="s">
        <v>3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16" customFormat="1" ht="56.1" customHeight="1">
      <c r="A5" s="14"/>
      <c r="B5" s="15"/>
      <c r="C5" s="15"/>
      <c r="D5" s="15"/>
      <c r="E5" s="15" t="s">
        <v>4</v>
      </c>
      <c r="F5" s="15"/>
      <c r="G5" s="15"/>
      <c r="H5" s="15"/>
      <c r="K5" s="17">
        <v>2026</v>
      </c>
      <c r="L5" s="17" t="s">
        <v>5</v>
      </c>
    </row>
    <row r="6" spans="1:1024" s="8" customFormat="1" ht="24" customHeight="1">
      <c r="A6" s="9"/>
      <c r="B6" s="10">
        <f>PäivätJaViikot+DATE(Kalenterivuosi,1,1)-WEEKDAY(DATE(Kalenterivuosi,1,1),(Viikon_aloituspäivä="maanantai")+1)+8</f>
        <v>46027</v>
      </c>
      <c r="C6" s="11">
        <f>B6</f>
        <v>46027</v>
      </c>
      <c r="D6" s="10">
        <f>B6</f>
        <v>46027</v>
      </c>
      <c r="E6" s="10">
        <f>B6</f>
        <v>46027</v>
      </c>
      <c r="F6" s="10">
        <f>B6</f>
        <v>46027</v>
      </c>
      <c r="G6" s="10">
        <f>B6</f>
        <v>46027</v>
      </c>
      <c r="H6" s="11">
        <f>B6</f>
        <v>46027</v>
      </c>
    </row>
    <row r="7" spans="1:1024" s="16" customFormat="1" ht="56.1" customHeight="1">
      <c r="A7" s="14"/>
      <c r="B7" s="15"/>
      <c r="C7" s="15"/>
      <c r="D7" s="15"/>
      <c r="E7" s="15"/>
      <c r="F7" s="15" t="s">
        <v>6</v>
      </c>
      <c r="G7" s="15" t="s">
        <v>6</v>
      </c>
      <c r="H7" s="18" t="s">
        <v>6</v>
      </c>
    </row>
    <row r="8" spans="1:1024" s="8" customFormat="1" ht="24" customHeight="1">
      <c r="A8" s="9"/>
      <c r="B8" s="10">
        <f>PäivätJaViikot+DATE(Kalenterivuosi,1,1)-WEEKDAY(DATE(Kalenterivuosi,1,1),(Viikon_aloituspäivä="maanantai")+1)+15</f>
        <v>46034</v>
      </c>
      <c r="C8" s="10">
        <f>B8</f>
        <v>46034</v>
      </c>
      <c r="D8" s="10">
        <f>B8</f>
        <v>46034</v>
      </c>
      <c r="E8" s="10">
        <f>B8</f>
        <v>46034</v>
      </c>
      <c r="F8" s="10">
        <f>B8</f>
        <v>46034</v>
      </c>
      <c r="G8" s="10">
        <f>B8</f>
        <v>46034</v>
      </c>
      <c r="H8" s="11">
        <f>B8</f>
        <v>46034</v>
      </c>
    </row>
    <row r="9" spans="1:1024" s="16" customFormat="1" ht="56.1" customHeight="1">
      <c r="A9" s="14"/>
      <c r="B9" s="19" t="s">
        <v>6</v>
      </c>
      <c r="C9" s="15"/>
      <c r="D9" s="15"/>
      <c r="E9" s="15"/>
      <c r="F9" s="15"/>
      <c r="G9" s="15"/>
      <c r="H9" s="15"/>
    </row>
    <row r="10" spans="1:1024" s="8" customFormat="1" ht="24" customHeight="1">
      <c r="A10" s="9"/>
      <c r="B10" s="10">
        <f>PäivätJaViikot+DATE(Kalenterivuosi,1,1)-WEEKDAY(DATE(Kalenterivuosi,1,1),(Viikon_aloituspäivä="maanantai")+1)+22</f>
        <v>46041</v>
      </c>
      <c r="C10" s="10">
        <f>B10</f>
        <v>46041</v>
      </c>
      <c r="D10" s="10">
        <f>B10</f>
        <v>46041</v>
      </c>
      <c r="E10" s="10">
        <f>B10</f>
        <v>46041</v>
      </c>
      <c r="F10" s="10">
        <f>B10</f>
        <v>46041</v>
      </c>
      <c r="G10" s="10">
        <f>B10</f>
        <v>46041</v>
      </c>
      <c r="H10" s="11">
        <f>B10</f>
        <v>46041</v>
      </c>
    </row>
    <row r="11" spans="1:1024" s="16" customFormat="1" ht="56.1" customHeight="1">
      <c r="A11" s="14"/>
      <c r="B11" s="15"/>
      <c r="C11" s="15"/>
      <c r="D11" s="15"/>
      <c r="E11" s="15"/>
      <c r="F11" s="15"/>
      <c r="G11" s="15"/>
      <c r="H11" s="15"/>
    </row>
    <row r="12" spans="1:1024" s="8" customFormat="1" ht="24" customHeight="1">
      <c r="A12" s="9"/>
      <c r="B12" s="10">
        <f>PäivätJaViikot+DATE(Kalenterivuosi,1,1)-WEEKDAY(DATE(Kalenterivuosi,1,1),(Viikon_aloituspäivä="maanantai")+1)+29</f>
        <v>46048</v>
      </c>
      <c r="C12" s="10">
        <f>B12</f>
        <v>46048</v>
      </c>
      <c r="D12" s="10">
        <f>B12</f>
        <v>46048</v>
      </c>
      <c r="E12" s="10">
        <f>B12</f>
        <v>46048</v>
      </c>
      <c r="F12" s="10">
        <f>B12</f>
        <v>46048</v>
      </c>
      <c r="G12" s="10">
        <f>B12</f>
        <v>46048</v>
      </c>
      <c r="H12" s="11">
        <f>B12</f>
        <v>46048</v>
      </c>
    </row>
    <row r="13" spans="1:1024" s="16" customFormat="1" ht="56.1" customHeight="1">
      <c r="A13" s="14"/>
      <c r="B13" s="15"/>
      <c r="C13" s="15"/>
      <c r="D13" s="15"/>
      <c r="E13" s="15"/>
      <c r="F13" s="15"/>
      <c r="G13" s="15"/>
      <c r="H13" s="15"/>
    </row>
    <row r="14" spans="1:1024" s="8" customFormat="1" ht="24" customHeight="1">
      <c r="A14" s="9"/>
      <c r="B14" s="10">
        <f>PäivätJaViikot+DATE(Kalenterivuosi,1,1)-WEEKDAY(DATE(Kalenterivuosi,1,1),(Viikon_aloituspäivä="maanantai")+1)+36</f>
        <v>46055</v>
      </c>
      <c r="C14" s="10">
        <f>B14</f>
        <v>46055</v>
      </c>
      <c r="D14" s="41"/>
      <c r="E14" s="41"/>
      <c r="F14" s="41"/>
      <c r="G14" s="41"/>
      <c r="H14" s="41"/>
    </row>
    <row r="15" spans="1:1024" s="16" customFormat="1" ht="56.1" customHeight="1">
      <c r="A15" s="14"/>
      <c r="B15" s="15"/>
      <c r="C15" s="15"/>
      <c r="D15" s="42"/>
      <c r="E15" s="42"/>
      <c r="F15" s="42"/>
      <c r="G15" s="42"/>
      <c r="H15" s="42"/>
    </row>
  </sheetData>
  <sheetProtection algorithmName="SHA-512" hashValue="1GFXD/EsLRQQGC3FCQuCi7d5DpewTzI3eA5jB76kpN4Ydh+G8r+IUavyKt7JpNjUk/yNv9gsgsg83K281FOZKg==" saltValue="pPg3PFoicP/Cnmhtw3+qKw==" spinCount="100000" sheet="1" objects="1" scenarios="1" selectLockedCells="1" selectUnlockedCells="1"/>
  <mergeCells count="4">
    <mergeCell ref="B2:D2"/>
    <mergeCell ref="K3:L3"/>
    <mergeCell ref="D14:H14"/>
    <mergeCell ref="D15:H15"/>
  </mergeCells>
  <conditionalFormatting sqref="B4:G4">
    <cfRule type="expression" dxfId="11" priority="3">
      <formula>DAY(B4)&gt;8</formula>
    </cfRule>
  </conditionalFormatting>
  <dataValidations count="13">
    <dataValidation type="list" allowBlank="1" showInputMessage="1" showErrorMessage="1" error="Valitse päivä luettelosta. Valitse PERUUTA ja valitse sitten päivä avattavasta luettelosta näppäinyhdistelmällä ALT+ALANUOLI" prompt="Valitse tässä solussa viikon aloituspäivä. Avaa avattava luettelo näppäinyhdistelmällä ALT+ALANUOLI ja valitse vaihtoehto painamalla alanuolta ja ENTER-näppäintä." sqref="L5">
      <formula1>"sunnuntai,maanantai"</formula1>
      <formula2>0</formula2>
    </dataValidation>
    <dataValidation allowBlank="1" showInputMessage="1" showErrorMessage="1" prompt="Tämän työkirjan avulla voit luoda mukautetun kuukausikalenterin. Mukauta tämän Tammikuu-laskentataulukon vuotta ja kuukausien viikkojen aloituspäivää. Kukin kuukausi on erillisessä laskentataulukossa." sqref="A1">
      <formula1>0</formula1>
      <formula2>0</formula2>
    </dataValidation>
    <dataValidation allowBlank="1" showInputMessage="1" showErrorMessage="1" prompt="Kirjoita vuosi soluun alla" sqref="K4">
      <formula1>0</formula1>
      <formula2>0</formula2>
    </dataValidation>
    <dataValidation allowBlank="1" showInputMessage="1" showErrorMessage="1" prompt="Valitse viikon aloituspäivä alla olevassa solussa" sqref="L4">
      <formula1>0</formula1>
      <formula2>0</formula2>
    </dataValidation>
    <dataValidation allowBlank="1" showInputMessage="1" showErrorMessage="1" prompt="Kirjoita vuosi tähän soluun" sqref="K5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kirjoittamalla uuden viikonpäivän tämän laskentataulukon soluun L5." sqref="B3">
      <formula1>0</formula1>
      <formula2>0</formula2>
    </dataValidation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Tässä solussa oleva vuosi päivitetään automaattisesti soluun K5 lisätyn vuoden perusteella. Alla oleva kalenteri sisältää edellisen ja seuraavan kuukauden päivämäärät vaaleammalla värisävyllä." sqref="B2:D2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Kirjoita vuosiluku ja valitse kalenterin alkamispäivä alla olevissa soluissa. Nämä kalenteriasetusten solut eivät tulostu" sqref="K3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  <pageSetUpPr fitToPage="1"/>
  </sheetPr>
  <dimension ref="A1:AMK15"/>
  <sheetViews>
    <sheetView showGridLines="0" showRowColHeaders="0" zoomScaleNormal="100" workbookViewId="0">
      <selection activeCell="E5" sqref="E5"/>
    </sheetView>
  </sheetViews>
  <sheetFormatPr defaultRowHeight="15"/>
  <cols>
    <col min="1" max="1" width="1.625" style="1"/>
    <col min="2" max="8" width="16.625" style="1"/>
    <col min="9" max="9" width="1.625" style="1"/>
    <col min="10" max="10" width="8.625" style="1"/>
    <col min="11" max="1025" width="8.75" style="1"/>
  </cols>
  <sheetData>
    <row r="1" spans="1:1024" ht="9" customHeight="1">
      <c r="I1" s="1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B2" s="49" t="str">
        <f>"Lokakuu "&amp;Kalenterivuosi</f>
        <v>Lokakuu 2026</v>
      </c>
      <c r="C2" s="49"/>
      <c r="D2" s="49"/>
      <c r="E2" s="2"/>
      <c r="F2" s="2"/>
      <c r="G2" s="2"/>
      <c r="H2" s="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8" customFormat="1" ht="24" customHeight="1">
      <c r="A3" s="4"/>
      <c r="B3" s="33" t="str">
        <f>Viikon_aloituspäivä</f>
        <v>maanantai</v>
      </c>
      <c r="C3" s="34" t="str">
        <f t="shared" ref="C3:H3" si="0">TEXT(C4,"pppp")</f>
        <v>pppp</v>
      </c>
      <c r="D3" s="34" t="str">
        <f t="shared" si="0"/>
        <v>pppp</v>
      </c>
      <c r="E3" s="34" t="str">
        <f t="shared" si="0"/>
        <v>pppp</v>
      </c>
      <c r="F3" s="34" t="str">
        <f t="shared" si="0"/>
        <v>pppp</v>
      </c>
      <c r="G3" s="34" t="str">
        <f t="shared" si="0"/>
        <v>pppp</v>
      </c>
      <c r="H3" s="35" t="str">
        <f t="shared" si="0"/>
        <v>pppp</v>
      </c>
    </row>
    <row r="4" spans="1:1024" ht="24" customHeight="1">
      <c r="A4" s="9"/>
      <c r="B4" s="36">
        <f>PäivätJaViikot+DATE(Kalenterivuosi,10,1)-WEEKDAY(DATE(Kalenterivuosi,10,1),(Viikon_aloituspäivä="maanantai")+1)+1</f>
        <v>46293</v>
      </c>
      <c r="C4" s="36">
        <f>B4</f>
        <v>46293</v>
      </c>
      <c r="D4" s="36">
        <f>B4</f>
        <v>46293</v>
      </c>
      <c r="E4" s="36">
        <f>B4</f>
        <v>46293</v>
      </c>
      <c r="F4" s="36">
        <f>B4</f>
        <v>46293</v>
      </c>
      <c r="G4" s="36">
        <f>B4</f>
        <v>46293</v>
      </c>
      <c r="H4" s="37">
        <f>B4</f>
        <v>46293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16" customFormat="1" ht="56.1" customHeight="1">
      <c r="A5" s="14"/>
      <c r="B5" s="38"/>
      <c r="C5" s="38"/>
      <c r="D5" s="38"/>
      <c r="E5" s="38"/>
      <c r="F5" s="38"/>
      <c r="G5" s="38"/>
      <c r="H5" s="38"/>
    </row>
    <row r="6" spans="1:1024" s="8" customFormat="1" ht="24" customHeight="1">
      <c r="A6" s="9"/>
      <c r="B6" s="36">
        <f>PäivätJaViikot+DATE(Kalenterivuosi,10,1)-WEEKDAY(DATE(Kalenterivuosi,10,1),(Viikon_aloituspäivä="maanantai")+1)+8</f>
        <v>46300</v>
      </c>
      <c r="C6" s="36">
        <f>B6</f>
        <v>46300</v>
      </c>
      <c r="D6" s="36">
        <f>B6</f>
        <v>46300</v>
      </c>
      <c r="E6" s="36">
        <f>B6</f>
        <v>46300</v>
      </c>
      <c r="F6" s="36">
        <f>B6</f>
        <v>46300</v>
      </c>
      <c r="G6" s="36">
        <f>B6</f>
        <v>46300</v>
      </c>
      <c r="H6" s="37">
        <f>B6</f>
        <v>46300</v>
      </c>
    </row>
    <row r="7" spans="1:1024" s="16" customFormat="1" ht="56.1" customHeight="1">
      <c r="A7" s="14"/>
      <c r="B7" s="38"/>
      <c r="C7" s="38"/>
      <c r="D7" s="38"/>
      <c r="E7" s="38"/>
      <c r="F7" s="38"/>
      <c r="G7" s="38"/>
      <c r="H7" s="38"/>
    </row>
    <row r="8" spans="1:1024" s="8" customFormat="1" ht="24" customHeight="1">
      <c r="A8" s="9"/>
      <c r="B8" s="36">
        <f>PäivätJaViikot+DATE(Kalenterivuosi,10,1)-WEEKDAY(DATE(Kalenterivuosi,10,1),(Viikon_aloituspäivä="maanantai")+1)+15</f>
        <v>46307</v>
      </c>
      <c r="C8" s="36">
        <f>B8</f>
        <v>46307</v>
      </c>
      <c r="D8" s="36">
        <f>B8</f>
        <v>46307</v>
      </c>
      <c r="E8" s="36">
        <f>B8</f>
        <v>46307</v>
      </c>
      <c r="F8" s="36">
        <f>B8</f>
        <v>46307</v>
      </c>
      <c r="G8" s="36">
        <f>B8</f>
        <v>46307</v>
      </c>
      <c r="H8" s="37">
        <f>B8</f>
        <v>46307</v>
      </c>
    </row>
    <row r="9" spans="1:1024" s="16" customFormat="1" ht="56.1" customHeight="1">
      <c r="A9" s="14"/>
      <c r="B9" s="38"/>
      <c r="C9" s="38"/>
      <c r="D9" s="38"/>
      <c r="E9" s="38"/>
      <c r="F9" s="38"/>
      <c r="G9" s="38"/>
      <c r="H9" s="38"/>
    </row>
    <row r="10" spans="1:1024" s="8" customFormat="1" ht="24" customHeight="1">
      <c r="A10" s="9"/>
      <c r="B10" s="36">
        <f>PäivätJaViikot+DATE(Kalenterivuosi,10,1)-WEEKDAY(DATE(Kalenterivuosi,10,1),(Viikon_aloituspäivä="maanantai")+1)+22</f>
        <v>46314</v>
      </c>
      <c r="C10" s="36">
        <f>B10</f>
        <v>46314</v>
      </c>
      <c r="D10" s="36">
        <f>B10</f>
        <v>46314</v>
      </c>
      <c r="E10" s="36">
        <f>B10</f>
        <v>46314</v>
      </c>
      <c r="F10" s="36">
        <f>B10</f>
        <v>46314</v>
      </c>
      <c r="G10" s="36">
        <f>B10</f>
        <v>46314</v>
      </c>
      <c r="H10" s="37">
        <f>B10</f>
        <v>46314</v>
      </c>
    </row>
    <row r="11" spans="1:1024" s="16" customFormat="1" ht="56.1" customHeight="1">
      <c r="A11" s="14"/>
      <c r="B11" s="38"/>
      <c r="C11" s="38"/>
      <c r="D11" s="38"/>
      <c r="E11" s="38"/>
      <c r="F11" s="38"/>
      <c r="G11" s="38"/>
      <c r="H11" s="38"/>
    </row>
    <row r="12" spans="1:1024" s="8" customFormat="1" ht="24" customHeight="1">
      <c r="A12" s="9"/>
      <c r="B12" s="36">
        <f>PäivätJaViikot+DATE(Kalenterivuosi,10,1)-WEEKDAY(DATE(Kalenterivuosi,10,1),(Viikon_aloituspäivä="maanantai")+1)+29</f>
        <v>46321</v>
      </c>
      <c r="C12" s="36">
        <f>B12</f>
        <v>46321</v>
      </c>
      <c r="D12" s="36">
        <f>B12</f>
        <v>46321</v>
      </c>
      <c r="E12" s="36">
        <f>B12</f>
        <v>46321</v>
      </c>
      <c r="F12" s="36">
        <f>B12</f>
        <v>46321</v>
      </c>
      <c r="G12" s="37">
        <f>B12</f>
        <v>46321</v>
      </c>
      <c r="H12" s="36">
        <f>B12</f>
        <v>46321</v>
      </c>
    </row>
    <row r="13" spans="1:1024" s="16" customFormat="1" ht="56.1" customHeight="1">
      <c r="A13" s="14"/>
      <c r="B13" s="38"/>
      <c r="C13" s="38"/>
      <c r="D13" s="38"/>
      <c r="E13" s="38"/>
      <c r="F13" s="38"/>
      <c r="G13" s="38"/>
      <c r="H13" s="38"/>
    </row>
    <row r="14" spans="1:1024" s="8" customFormat="1" ht="24" customHeight="1">
      <c r="A14" s="9"/>
      <c r="B14" s="36">
        <f>PäivätJaViikot+DATE(Kalenterivuosi,10,1)-WEEKDAY(DATE(Kalenterivuosi,10,1),(Viikon_aloituspäivä="maanantai")+1)+36</f>
        <v>46328</v>
      </c>
      <c r="C14" s="36">
        <f>B14</f>
        <v>46328</v>
      </c>
      <c r="D14" s="50"/>
      <c r="E14" s="50"/>
      <c r="F14" s="50"/>
      <c r="G14" s="50"/>
      <c r="H14" s="50"/>
    </row>
    <row r="15" spans="1:1024" s="16" customFormat="1" ht="56.1" customHeight="1">
      <c r="A15" s="14"/>
      <c r="B15" s="38"/>
      <c r="C15" s="38"/>
      <c r="D15" s="51"/>
      <c r="E15" s="51"/>
      <c r="F15" s="51"/>
      <c r="G15" s="51"/>
      <c r="H15" s="51"/>
    </row>
  </sheetData>
  <sheetProtection algorithmName="SHA-512" hashValue="4HVjRDU8hl8v7/NnxTV3JWSNFtyCv+mK6lBE170ttBefDlIjwOYwoP1We7zpp+EZZt6Mp72As7DtNPyQml43GQ==" saltValue="VTcPnJaOEYWG99xqPuCHpg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2" priority="3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Loka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  <pageSetUpPr fitToPage="1"/>
  </sheetPr>
  <dimension ref="A1:AMK15"/>
  <sheetViews>
    <sheetView showGridLines="0" showRowColHeaders="0" zoomScaleNormal="100" workbookViewId="0">
      <selection activeCell="H5" sqref="H5"/>
    </sheetView>
  </sheetViews>
  <sheetFormatPr defaultRowHeight="15"/>
  <cols>
    <col min="1" max="1" width="1.625" style="1"/>
    <col min="2" max="8" width="16.625" style="1"/>
    <col min="9" max="9" width="1.625" style="1"/>
    <col min="10" max="10" width="8.625" style="1"/>
    <col min="11" max="1025" width="8.75" style="1"/>
  </cols>
  <sheetData>
    <row r="1" spans="1:1024" ht="9" customHeight="1">
      <c r="I1" s="1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B2" s="49" t="str">
        <f>"Marraskuu "&amp;Kalenterivuosi</f>
        <v>Marraskuu 2026</v>
      </c>
      <c r="C2" s="49"/>
      <c r="D2" s="49"/>
      <c r="E2" s="2"/>
      <c r="F2" s="2"/>
      <c r="G2" s="2"/>
      <c r="H2" s="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8" customFormat="1" ht="24" customHeight="1">
      <c r="A3" s="4"/>
      <c r="B3" s="33" t="str">
        <f>Viikon_aloituspäivä</f>
        <v>maanantai</v>
      </c>
      <c r="C3" s="34" t="str">
        <f t="shared" ref="C3:H3" si="0">TEXT(C4,"pppp")</f>
        <v>pppp</v>
      </c>
      <c r="D3" s="34" t="str">
        <f t="shared" si="0"/>
        <v>pppp</v>
      </c>
      <c r="E3" s="34" t="str">
        <f t="shared" si="0"/>
        <v>pppp</v>
      </c>
      <c r="F3" s="34" t="str">
        <f t="shared" si="0"/>
        <v>pppp</v>
      </c>
      <c r="G3" s="34" t="str">
        <f t="shared" si="0"/>
        <v>pppp</v>
      </c>
      <c r="H3" s="35" t="str">
        <f t="shared" si="0"/>
        <v>pppp</v>
      </c>
    </row>
    <row r="4" spans="1:1024" ht="24" customHeight="1">
      <c r="A4" s="9"/>
      <c r="B4" s="36">
        <f>PäivätJaViikot+DATE(Kalenterivuosi,11,1)-WEEKDAY(DATE(Kalenterivuosi,11,1),(Viikon_aloituspäivä="maanantai")+1)+1</f>
        <v>46321</v>
      </c>
      <c r="C4" s="36">
        <f>B4</f>
        <v>46321</v>
      </c>
      <c r="D4" s="36">
        <f>B4</f>
        <v>46321</v>
      </c>
      <c r="E4" s="36">
        <f>B4</f>
        <v>46321</v>
      </c>
      <c r="F4" s="36">
        <f>B4</f>
        <v>46321</v>
      </c>
      <c r="G4" s="36">
        <f>B4</f>
        <v>46321</v>
      </c>
      <c r="H4" s="37">
        <f>B4</f>
        <v>46321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16" customFormat="1" ht="56.1" customHeight="1">
      <c r="A5" s="14"/>
      <c r="B5" s="38"/>
      <c r="C5" s="38"/>
      <c r="D5" s="38"/>
      <c r="E5" s="38"/>
      <c r="F5" s="38"/>
      <c r="G5" s="38"/>
      <c r="H5" s="38"/>
    </row>
    <row r="6" spans="1:1024" s="8" customFormat="1" ht="24" customHeight="1">
      <c r="A6" s="9"/>
      <c r="B6" s="36">
        <f>PäivätJaViikot+DATE(Kalenterivuosi,11,1)-WEEKDAY(DATE(Kalenterivuosi,11,1),(Viikon_aloituspäivä="maanantai")+1)+8</f>
        <v>46328</v>
      </c>
      <c r="C6" s="36">
        <f>B6</f>
        <v>46328</v>
      </c>
      <c r="D6" s="36">
        <f>B6</f>
        <v>46328</v>
      </c>
      <c r="E6" s="36">
        <f>B6</f>
        <v>46328</v>
      </c>
      <c r="F6" s="36">
        <f>B6</f>
        <v>46328</v>
      </c>
      <c r="G6" s="36">
        <f>B6</f>
        <v>46328</v>
      </c>
      <c r="H6" s="37">
        <f>B6</f>
        <v>46328</v>
      </c>
    </row>
    <row r="7" spans="1:1024" s="16" customFormat="1" ht="56.1" customHeight="1">
      <c r="A7" s="14"/>
      <c r="B7" s="38"/>
      <c r="C7" s="38"/>
      <c r="D7" s="38"/>
      <c r="E7" s="38"/>
      <c r="F7" s="38"/>
      <c r="G7" s="38"/>
      <c r="H7" s="38"/>
    </row>
    <row r="8" spans="1:1024" s="8" customFormat="1" ht="24" customHeight="1">
      <c r="A8" s="9"/>
      <c r="B8" s="36">
        <f>PäivätJaViikot+DATE(Kalenterivuosi,11,1)-WEEKDAY(DATE(Kalenterivuosi,11,1),(Viikon_aloituspäivä="maanantai")+1)+15</f>
        <v>46335</v>
      </c>
      <c r="C8" s="36">
        <f>B8</f>
        <v>46335</v>
      </c>
      <c r="D8" s="36">
        <f>B8</f>
        <v>46335</v>
      </c>
      <c r="E8" s="36">
        <f>B8</f>
        <v>46335</v>
      </c>
      <c r="F8" s="36">
        <f>B8</f>
        <v>46335</v>
      </c>
      <c r="G8" s="36">
        <f>B8</f>
        <v>46335</v>
      </c>
      <c r="H8" s="37">
        <f>B8</f>
        <v>46335</v>
      </c>
    </row>
    <row r="9" spans="1:1024" s="16" customFormat="1" ht="56.1" customHeight="1">
      <c r="A9" s="14"/>
      <c r="B9" s="38"/>
      <c r="C9" s="38"/>
      <c r="D9" s="38"/>
      <c r="E9" s="38"/>
      <c r="F9" s="38"/>
      <c r="G9" s="38"/>
      <c r="H9" s="38"/>
    </row>
    <row r="10" spans="1:1024" s="8" customFormat="1" ht="24" customHeight="1">
      <c r="A10" s="9"/>
      <c r="B10" s="36">
        <f>PäivätJaViikot+DATE(Kalenterivuosi,11,1)-WEEKDAY(DATE(Kalenterivuosi,11,1),(Viikon_aloituspäivä="maanantai")+1)+22</f>
        <v>46342</v>
      </c>
      <c r="C10" s="36">
        <f>B10</f>
        <v>46342</v>
      </c>
      <c r="D10" s="36">
        <f>B10</f>
        <v>46342</v>
      </c>
      <c r="E10" s="36">
        <f>B10</f>
        <v>46342</v>
      </c>
      <c r="F10" s="36">
        <f>B10</f>
        <v>46342</v>
      </c>
      <c r="G10" s="36">
        <f>B10</f>
        <v>46342</v>
      </c>
      <c r="H10" s="37">
        <f>B10</f>
        <v>46342</v>
      </c>
    </row>
    <row r="11" spans="1:1024" s="16" customFormat="1" ht="56.1" customHeight="1">
      <c r="A11" s="14"/>
      <c r="B11" s="38"/>
      <c r="C11" s="38"/>
      <c r="D11" s="38"/>
      <c r="E11" s="38"/>
      <c r="F11" s="38"/>
      <c r="G11" s="38"/>
      <c r="H11" s="38"/>
    </row>
    <row r="12" spans="1:1024" s="8" customFormat="1" ht="24" customHeight="1">
      <c r="A12" s="9"/>
      <c r="B12" s="36">
        <f>PäivätJaViikot+DATE(Kalenterivuosi,11,1)-WEEKDAY(DATE(Kalenterivuosi,11,1),(Viikon_aloituspäivä="maanantai")+1)+29</f>
        <v>46349</v>
      </c>
      <c r="C12" s="36">
        <f>B12</f>
        <v>46349</v>
      </c>
      <c r="D12" s="36">
        <f>B12</f>
        <v>46349</v>
      </c>
      <c r="E12" s="36">
        <f>B12</f>
        <v>46349</v>
      </c>
      <c r="F12" s="36">
        <f>B12</f>
        <v>46349</v>
      </c>
      <c r="G12" s="36">
        <f>B12</f>
        <v>46349</v>
      </c>
      <c r="H12" s="37">
        <f>B12</f>
        <v>46349</v>
      </c>
    </row>
    <row r="13" spans="1:1024" s="16" customFormat="1" ht="56.1" customHeight="1">
      <c r="A13" s="14"/>
      <c r="B13" s="38"/>
      <c r="C13" s="38"/>
      <c r="D13" s="38"/>
      <c r="E13" s="38"/>
      <c r="F13" s="38"/>
      <c r="G13" s="38"/>
      <c r="H13" s="38"/>
    </row>
    <row r="14" spans="1:1024" s="8" customFormat="1" ht="24" customHeight="1">
      <c r="A14" s="9"/>
      <c r="B14" s="36">
        <f>PäivätJaViikot+DATE(Kalenterivuosi,11,1)-WEEKDAY(DATE(Kalenterivuosi,11,1),(Viikon_aloituspäivä="maanantai")+1)+36</f>
        <v>46356</v>
      </c>
      <c r="C14" s="36">
        <f>B14</f>
        <v>46356</v>
      </c>
      <c r="D14" s="50"/>
      <c r="E14" s="50"/>
      <c r="F14" s="50"/>
      <c r="G14" s="50"/>
      <c r="H14" s="50"/>
    </row>
    <row r="15" spans="1:1024" s="16" customFormat="1" ht="56.1" customHeight="1">
      <c r="A15" s="14"/>
      <c r="B15" s="38"/>
      <c r="C15" s="38"/>
      <c r="D15" s="51"/>
      <c r="E15" s="51"/>
      <c r="F15" s="51"/>
      <c r="G15" s="51"/>
      <c r="H15" s="51"/>
    </row>
  </sheetData>
  <sheetProtection algorithmName="SHA-512" hashValue="Mam0qfWAa7rcimtuhFrGzwulMLmabY5b7Wf51Kw+CaEm7RKBuVwLZHMUuFNNip28nRmnMa4g8v415Y3F3CnuWw==" saltValue="KMfItBqr7DnO1Ojm7z8iJg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1" priority="3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Marras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  <pageSetUpPr fitToPage="1"/>
  </sheetPr>
  <dimension ref="A1:AMK15"/>
  <sheetViews>
    <sheetView showGridLines="0" showRowColHeaders="0" zoomScaleNormal="100" workbookViewId="0">
      <selection activeCell="C5" sqref="C5"/>
    </sheetView>
  </sheetViews>
  <sheetFormatPr defaultRowHeight="15"/>
  <cols>
    <col min="1" max="1" width="1.625" style="1"/>
    <col min="2" max="8" width="16.625" style="1"/>
    <col min="9" max="9" width="1.625" style="1"/>
    <col min="10" max="10" width="8.625" style="1"/>
    <col min="11" max="1025" width="8.75" style="1"/>
  </cols>
  <sheetData>
    <row r="1" spans="1:1024" ht="9" customHeight="1">
      <c r="I1" s="1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B2" s="39" t="str">
        <f>"Joulukuu "&amp;Kalenterivuosi</f>
        <v>Joulukuu 2026</v>
      </c>
      <c r="C2" s="39"/>
      <c r="D2" s="39"/>
      <c r="E2" s="2"/>
      <c r="F2" s="2"/>
      <c r="G2" s="2"/>
      <c r="H2" s="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8" customFormat="1" ht="24" customHeight="1">
      <c r="A3" s="4"/>
      <c r="B3" s="5" t="str">
        <f>Viikon_aloituspäivä</f>
        <v>maanantai</v>
      </c>
      <c r="C3" s="6" t="str">
        <f t="shared" ref="C3:H3" si="0">TEXT(C4,"pppp")</f>
        <v>pppp</v>
      </c>
      <c r="D3" s="6" t="str">
        <f t="shared" si="0"/>
        <v>pppp</v>
      </c>
      <c r="E3" s="6" t="str">
        <f t="shared" si="0"/>
        <v>pppp</v>
      </c>
      <c r="F3" s="6" t="str">
        <f t="shared" si="0"/>
        <v>pppp</v>
      </c>
      <c r="G3" s="6" t="str">
        <f t="shared" si="0"/>
        <v>pppp</v>
      </c>
      <c r="H3" s="7" t="str">
        <f t="shared" si="0"/>
        <v>pppp</v>
      </c>
    </row>
    <row r="4" spans="1:1024" ht="24" customHeight="1">
      <c r="A4" s="9"/>
      <c r="B4" s="10">
        <f>PäivätJaViikot+DATE(Kalenterivuosi,12,1)-WEEKDAY(DATE(Kalenterivuosi,12,1),(Viikon_aloituspäivä="maanantai")+1)+1</f>
        <v>46356</v>
      </c>
      <c r="C4" s="10">
        <f>B4</f>
        <v>46356</v>
      </c>
      <c r="D4" s="10">
        <f>B4</f>
        <v>46356</v>
      </c>
      <c r="E4" s="10">
        <f>B4</f>
        <v>46356</v>
      </c>
      <c r="F4" s="10">
        <f>B4</f>
        <v>46356</v>
      </c>
      <c r="G4" s="10">
        <f>B4</f>
        <v>46356</v>
      </c>
      <c r="H4" s="12">
        <f>B4</f>
        <v>46356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16" customFormat="1" ht="56.1" customHeight="1">
      <c r="A5" s="14"/>
      <c r="B5" s="15"/>
      <c r="C5" s="15"/>
      <c r="D5" s="15"/>
      <c r="E5" s="15"/>
      <c r="F5" s="15"/>
      <c r="G5" s="15"/>
      <c r="H5" s="15"/>
    </row>
    <row r="6" spans="1:1024" s="8" customFormat="1" ht="24" customHeight="1">
      <c r="A6" s="9"/>
      <c r="B6" s="10">
        <f>PäivätJaViikot+DATE(Kalenterivuosi,12,1)-WEEKDAY(DATE(Kalenterivuosi,12,1),(Viikon_aloituspäivä="maanantai")+1)+8</f>
        <v>46363</v>
      </c>
      <c r="C6" s="10">
        <f>B6</f>
        <v>46363</v>
      </c>
      <c r="D6" s="10">
        <f>B6</f>
        <v>46363</v>
      </c>
      <c r="E6" s="10">
        <f>B6</f>
        <v>46363</v>
      </c>
      <c r="F6" s="10">
        <f>B6</f>
        <v>46363</v>
      </c>
      <c r="G6" s="10">
        <f>B6</f>
        <v>46363</v>
      </c>
      <c r="H6" s="11">
        <f>B6</f>
        <v>46363</v>
      </c>
    </row>
    <row r="7" spans="1:1024" s="16" customFormat="1" ht="56.1" customHeight="1">
      <c r="A7" s="14"/>
      <c r="B7" s="15"/>
      <c r="C7" s="15"/>
      <c r="D7" s="15"/>
      <c r="E7" s="15"/>
      <c r="F7" s="15"/>
      <c r="G7" s="15"/>
      <c r="H7" s="15"/>
    </row>
    <row r="8" spans="1:1024" s="8" customFormat="1" ht="24" customHeight="1">
      <c r="A8" s="9"/>
      <c r="B8" s="10">
        <f>PäivätJaViikot+DATE(Kalenterivuosi,12,1)-WEEKDAY(DATE(Kalenterivuosi,12,1),(Viikon_aloituspäivä="maanantai")+1)+15</f>
        <v>46370</v>
      </c>
      <c r="C8" s="10">
        <f>B8</f>
        <v>46370</v>
      </c>
      <c r="D8" s="10">
        <f>B8</f>
        <v>46370</v>
      </c>
      <c r="E8" s="10">
        <f>B8</f>
        <v>46370</v>
      </c>
      <c r="F8" s="10">
        <f>B8</f>
        <v>46370</v>
      </c>
      <c r="G8" s="10">
        <f>B8</f>
        <v>46370</v>
      </c>
      <c r="H8" s="11">
        <f>B8</f>
        <v>46370</v>
      </c>
    </row>
    <row r="9" spans="1:1024" s="16" customFormat="1" ht="56.1" customHeight="1">
      <c r="A9" s="14"/>
      <c r="B9" s="15"/>
      <c r="C9" s="15"/>
      <c r="D9" s="15"/>
      <c r="E9" s="15"/>
      <c r="F9" s="15"/>
      <c r="G9" s="15"/>
      <c r="H9" s="15"/>
    </row>
    <row r="10" spans="1:1024" s="8" customFormat="1" ht="24" customHeight="1">
      <c r="A10" s="9"/>
      <c r="B10" s="10">
        <f>PäivätJaViikot+DATE(Kalenterivuosi,12,1)-WEEKDAY(DATE(Kalenterivuosi,12,1),(Viikon_aloituspäivä="maanantai")+1)+22</f>
        <v>46377</v>
      </c>
      <c r="C10" s="10">
        <f>B10</f>
        <v>46377</v>
      </c>
      <c r="D10" s="10">
        <f>B10</f>
        <v>46377</v>
      </c>
      <c r="E10" s="11">
        <f>B10</f>
        <v>46377</v>
      </c>
      <c r="F10" s="11">
        <f>B10</f>
        <v>46377</v>
      </c>
      <c r="G10" s="11">
        <f>B10</f>
        <v>46377</v>
      </c>
      <c r="H10" s="11">
        <f>B10</f>
        <v>46377</v>
      </c>
    </row>
    <row r="11" spans="1:1024" s="16" customFormat="1" ht="56.1" customHeight="1">
      <c r="A11" s="14"/>
      <c r="B11" s="15"/>
      <c r="C11" s="15"/>
      <c r="D11" s="15"/>
      <c r="E11" s="15"/>
      <c r="F11" s="15"/>
      <c r="G11" s="15"/>
      <c r="H11" s="15"/>
    </row>
    <row r="12" spans="1:1024" s="8" customFormat="1" ht="24" customHeight="1">
      <c r="A12" s="9"/>
      <c r="B12" s="10">
        <f>PäivätJaViikot+DATE(Kalenterivuosi,12,1)-WEEKDAY(DATE(Kalenterivuosi,12,1),(Viikon_aloituspäivä="maanantai")+1)+29</f>
        <v>46384</v>
      </c>
      <c r="C12" s="10">
        <f>B12</f>
        <v>46384</v>
      </c>
      <c r="D12" s="10">
        <f>B12</f>
        <v>46384</v>
      </c>
      <c r="E12" s="10">
        <f>B12</f>
        <v>46384</v>
      </c>
      <c r="F12" s="10">
        <f>B12</f>
        <v>46384</v>
      </c>
      <c r="G12" s="10">
        <f>B12</f>
        <v>46384</v>
      </c>
      <c r="H12" s="10">
        <f>B12</f>
        <v>46384</v>
      </c>
    </row>
    <row r="13" spans="1:1024" s="16" customFormat="1" ht="56.1" customHeight="1">
      <c r="A13" s="14"/>
      <c r="B13" s="15"/>
      <c r="C13" s="15"/>
      <c r="D13" s="15"/>
      <c r="E13" s="15"/>
      <c r="F13" s="15"/>
      <c r="G13" s="15"/>
      <c r="H13" s="15"/>
    </row>
    <row r="14" spans="1:1024" s="8" customFormat="1" ht="24" customHeight="1">
      <c r="A14" s="9"/>
      <c r="B14" s="10">
        <f>PäivätJaViikot+DATE(Kalenterivuosi,12,1)-WEEKDAY(DATE(Kalenterivuosi,12,1),(Viikon_aloituspäivä="maanantai")+1)+36</f>
        <v>46391</v>
      </c>
      <c r="C14" s="10">
        <f>B14</f>
        <v>46391</v>
      </c>
      <c r="D14" s="41"/>
      <c r="E14" s="41"/>
      <c r="F14" s="41"/>
      <c r="G14" s="41"/>
      <c r="H14" s="41"/>
    </row>
    <row r="15" spans="1:1024" s="16" customFormat="1" ht="56.1" customHeight="1">
      <c r="A15" s="14"/>
      <c r="B15" s="15"/>
      <c r="C15" s="15"/>
      <c r="D15" s="42"/>
      <c r="E15" s="42"/>
      <c r="F15" s="42"/>
      <c r="G15" s="42"/>
      <c r="H15" s="42"/>
    </row>
  </sheetData>
  <sheetProtection algorithmName="SHA-512" hashValue="sZR4EAnMm9nfusdhO43fFj0BrseMbo1seQAxDLzS5sKs5L8gzciTIUULkls2gPObEoV5Leqy1ZYTTGKmZyveMQ==" saltValue="j96H2Wxj56gdmJB/yL41PA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0" priority="3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Joulu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  <pageSetUpPr fitToPage="1"/>
  </sheetPr>
  <dimension ref="A1:AMK15"/>
  <sheetViews>
    <sheetView showGridLines="0" showRowColHeaders="0" zoomScaleNormal="100" workbookViewId="0">
      <selection activeCell="H5" sqref="H5"/>
    </sheetView>
  </sheetViews>
  <sheetFormatPr defaultRowHeight="15"/>
  <cols>
    <col min="1" max="1" width="1.625" style="1"/>
    <col min="2" max="8" width="16.625" style="1"/>
    <col min="9" max="9" width="1.625" style="1"/>
    <col min="10" max="10" width="8.625" style="1"/>
    <col min="11" max="1025" width="8.75" style="1"/>
  </cols>
  <sheetData>
    <row r="1" spans="1:1024" ht="9" customHeight="1">
      <c r="I1" s="1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B2" s="39" t="str">
        <f>"Helmikuu "&amp;Kalenterivuosi</f>
        <v>Helmikuu 2026</v>
      </c>
      <c r="C2" s="39"/>
      <c r="D2" s="39"/>
      <c r="E2" s="2"/>
      <c r="F2" s="2"/>
      <c r="G2" s="2"/>
      <c r="H2" s="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8" customFormat="1" ht="24" customHeight="1">
      <c r="A3" s="4"/>
      <c r="B3" s="5" t="str">
        <f>Viikon_aloituspäivä</f>
        <v>maanantai</v>
      </c>
      <c r="C3" s="6" t="str">
        <f t="shared" ref="C3:H3" si="0">TEXT(C4,"pppp")</f>
        <v>pppp</v>
      </c>
      <c r="D3" s="6" t="str">
        <f t="shared" si="0"/>
        <v>pppp</v>
      </c>
      <c r="E3" s="6" t="str">
        <f t="shared" si="0"/>
        <v>pppp</v>
      </c>
      <c r="F3" s="6" t="str">
        <f t="shared" si="0"/>
        <v>pppp</v>
      </c>
      <c r="G3" s="6" t="str">
        <f t="shared" si="0"/>
        <v>pppp</v>
      </c>
      <c r="H3" s="7" t="str">
        <f t="shared" si="0"/>
        <v>pppp</v>
      </c>
    </row>
    <row r="4" spans="1:1024" ht="24" customHeight="1">
      <c r="A4" s="9"/>
      <c r="B4" s="10">
        <f>PäivätJaViikot+DATE(Kalenterivuosi,2,1)-WEEKDAY(DATE(Kalenterivuosi,2,1),(Viikon_aloituspäivä="maanantai")+1)+1</f>
        <v>46048</v>
      </c>
      <c r="C4" s="10">
        <f>B4</f>
        <v>46048</v>
      </c>
      <c r="D4" s="10">
        <f>B4</f>
        <v>46048</v>
      </c>
      <c r="E4" s="10">
        <f>B4</f>
        <v>46048</v>
      </c>
      <c r="F4" s="10">
        <f>B4</f>
        <v>46048</v>
      </c>
      <c r="G4" s="10">
        <f>B4</f>
        <v>46048</v>
      </c>
      <c r="H4" s="12">
        <f>B4</f>
        <v>46048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16" customFormat="1" ht="56.1" customHeight="1">
      <c r="A5" s="14"/>
      <c r="B5" s="15"/>
      <c r="C5" s="15"/>
      <c r="D5" s="15"/>
      <c r="E5" s="15"/>
      <c r="F5" s="15"/>
      <c r="G5" s="15"/>
      <c r="H5" s="15"/>
    </row>
    <row r="6" spans="1:1024" s="8" customFormat="1" ht="24" customHeight="1">
      <c r="A6" s="9"/>
      <c r="B6" s="10">
        <f>PäivätJaViikot+DATE(Kalenterivuosi,2,1)-WEEKDAY(DATE(Kalenterivuosi,2,1),(Viikon_aloituspäivä="maanantai")+1)+8</f>
        <v>46055</v>
      </c>
      <c r="C6" s="10">
        <f>B6</f>
        <v>46055</v>
      </c>
      <c r="D6" s="10">
        <f>B6</f>
        <v>46055</v>
      </c>
      <c r="E6" s="10">
        <f>B6</f>
        <v>46055</v>
      </c>
      <c r="F6" s="10">
        <f>B6</f>
        <v>46055</v>
      </c>
      <c r="G6" s="10">
        <f>B6</f>
        <v>46055</v>
      </c>
      <c r="H6" s="11">
        <f>B6</f>
        <v>46055</v>
      </c>
    </row>
    <row r="7" spans="1:1024" s="16" customFormat="1" ht="56.1" customHeight="1">
      <c r="A7" s="14"/>
      <c r="B7" s="15"/>
      <c r="C7" s="15"/>
      <c r="D7" s="15"/>
      <c r="E7" s="15"/>
      <c r="F7" s="15"/>
      <c r="G7" s="15"/>
      <c r="H7" s="15"/>
    </row>
    <row r="8" spans="1:1024" s="8" customFormat="1" ht="24" customHeight="1">
      <c r="A8" s="9"/>
      <c r="B8" s="10">
        <f>PäivätJaViikot+DATE(Kalenterivuosi,2,1)-WEEKDAY(DATE(Kalenterivuosi,2,1),(Viikon_aloituspäivä="maanantai")+1)+15</f>
        <v>46062</v>
      </c>
      <c r="C8" s="10">
        <f>B8</f>
        <v>46062</v>
      </c>
      <c r="D8" s="10">
        <f>B8</f>
        <v>46062</v>
      </c>
      <c r="E8" s="10">
        <f>B8</f>
        <v>46062</v>
      </c>
      <c r="F8" s="10">
        <f>B8</f>
        <v>46062</v>
      </c>
      <c r="G8" s="10">
        <f>B8</f>
        <v>46062</v>
      </c>
      <c r="H8" s="11">
        <f>B8</f>
        <v>46062</v>
      </c>
    </row>
    <row r="9" spans="1:1024" s="16" customFormat="1" ht="56.1" customHeight="1">
      <c r="A9" s="14"/>
      <c r="B9" s="15"/>
      <c r="C9" s="15"/>
      <c r="D9" s="15"/>
      <c r="E9" s="15"/>
      <c r="F9" s="15"/>
      <c r="G9" s="15"/>
      <c r="H9" s="15"/>
    </row>
    <row r="10" spans="1:1024" s="8" customFormat="1" ht="24" customHeight="1">
      <c r="A10" s="9"/>
      <c r="B10" s="10">
        <f>PäivätJaViikot+DATE(Kalenterivuosi,2,1)-WEEKDAY(DATE(Kalenterivuosi,2,1),(Viikon_aloituspäivä="maanantai")+1)+22</f>
        <v>46069</v>
      </c>
      <c r="C10" s="10">
        <f>B10</f>
        <v>46069</v>
      </c>
      <c r="D10" s="10">
        <f>B10</f>
        <v>46069</v>
      </c>
      <c r="E10" s="10">
        <f>B10</f>
        <v>46069</v>
      </c>
      <c r="F10" s="10">
        <f>B10</f>
        <v>46069</v>
      </c>
      <c r="G10" s="10">
        <f>B10</f>
        <v>46069</v>
      </c>
      <c r="H10" s="11">
        <f>B10</f>
        <v>46069</v>
      </c>
    </row>
    <row r="11" spans="1:1024" s="16" customFormat="1" ht="56.1" customHeight="1">
      <c r="A11" s="14"/>
      <c r="B11" s="15"/>
      <c r="C11" s="15"/>
      <c r="D11" s="15"/>
      <c r="E11" s="15"/>
      <c r="F11" s="15"/>
      <c r="G11" s="15"/>
      <c r="H11" s="15"/>
    </row>
    <row r="12" spans="1:1024" s="8" customFormat="1" ht="24" customHeight="1">
      <c r="A12" s="9"/>
      <c r="B12" s="10">
        <f>PäivätJaViikot+DATE(Kalenterivuosi,2,1)-WEEKDAY(DATE(Kalenterivuosi,2,1),(Viikon_aloituspäivä="maanantai")+1)+29</f>
        <v>46076</v>
      </c>
      <c r="C12" s="10">
        <f>B12</f>
        <v>46076</v>
      </c>
      <c r="D12" s="10">
        <f>B12</f>
        <v>46076</v>
      </c>
      <c r="E12" s="10">
        <f>B12</f>
        <v>46076</v>
      </c>
      <c r="F12" s="10">
        <f>B12</f>
        <v>46076</v>
      </c>
      <c r="G12" s="10">
        <f>B12</f>
        <v>46076</v>
      </c>
      <c r="H12" s="10">
        <f>B12</f>
        <v>46076</v>
      </c>
    </row>
    <row r="13" spans="1:1024" s="16" customFormat="1" ht="56.1" customHeight="1">
      <c r="A13" s="14"/>
      <c r="B13" s="15"/>
      <c r="C13" s="15"/>
      <c r="D13" s="15"/>
      <c r="E13" s="15"/>
      <c r="F13" s="15"/>
      <c r="G13" s="15"/>
      <c r="H13" s="15"/>
    </row>
    <row r="14" spans="1:1024" s="8" customFormat="1" ht="24" customHeight="1">
      <c r="A14" s="9"/>
      <c r="B14" s="10">
        <f>PäivätJaViikot+DATE(Kalenterivuosi,2,1)-WEEKDAY(DATE(Kalenterivuosi,2,1),(Viikon_aloituspäivä="maanantai")+1)+36</f>
        <v>46083</v>
      </c>
      <c r="C14" s="10">
        <f>B14</f>
        <v>46083</v>
      </c>
      <c r="D14" s="41"/>
      <c r="E14" s="41"/>
      <c r="F14" s="41"/>
      <c r="G14" s="41"/>
      <c r="H14" s="41"/>
    </row>
    <row r="15" spans="1:1024" s="16" customFormat="1" ht="56.1" customHeight="1">
      <c r="A15" s="14"/>
      <c r="B15" s="15"/>
      <c r="C15" s="15"/>
      <c r="D15" s="42"/>
      <c r="E15" s="42"/>
      <c r="F15" s="42"/>
      <c r="G15" s="42"/>
      <c r="H15" s="42"/>
    </row>
  </sheetData>
  <sheetProtection algorithmName="SHA-512" hashValue="pINDpRLEDmrdLeTuhxi8GBUpVqAyMT8UsfNCd0QKjX+3cO1GbgC7V8dHP2rrV9SvKwn7DJF7PCVa9SwtqK27OA==" saltValue="NdZGU2v92wuIqFlJGCFuZQ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10" priority="3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Helmi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E0B4"/>
    <pageSetUpPr fitToPage="1"/>
  </sheetPr>
  <dimension ref="A1:AMK15"/>
  <sheetViews>
    <sheetView showGridLines="0" showRowColHeaders="0" zoomScaleNormal="100" workbookViewId="0">
      <selection activeCell="H5" sqref="H5"/>
    </sheetView>
  </sheetViews>
  <sheetFormatPr defaultRowHeight="15"/>
  <cols>
    <col min="1" max="1" width="1.625" style="1"/>
    <col min="2" max="8" width="16.625" style="1"/>
    <col min="9" max="9" width="1.625" style="1"/>
    <col min="10" max="10" width="8.625" style="1"/>
    <col min="11" max="1025" width="8.75" style="1"/>
  </cols>
  <sheetData>
    <row r="1" spans="1:1024" ht="9" customHeight="1">
      <c r="A1" s="20"/>
      <c r="I1" s="1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B2" s="43" t="str">
        <f>"Maaliskuu "&amp;Kalenterivuosi</f>
        <v>Maaliskuu 2026</v>
      </c>
      <c r="C2" s="43"/>
      <c r="D2" s="43"/>
      <c r="E2" s="2"/>
      <c r="F2" s="2"/>
      <c r="G2" s="2"/>
      <c r="H2" s="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8" customFormat="1" ht="24" customHeight="1">
      <c r="A3" s="4"/>
      <c r="B3" s="21" t="str">
        <f>Viikon_aloituspäivä</f>
        <v>maanantai</v>
      </c>
      <c r="C3" s="22" t="str">
        <f t="shared" ref="C3:H3" si="0">TEXT(C4,"pppp")</f>
        <v>pppp</v>
      </c>
      <c r="D3" s="22" t="str">
        <f t="shared" si="0"/>
        <v>pppp</v>
      </c>
      <c r="E3" s="22" t="str">
        <f t="shared" si="0"/>
        <v>pppp</v>
      </c>
      <c r="F3" s="22" t="str">
        <f t="shared" si="0"/>
        <v>pppp</v>
      </c>
      <c r="G3" s="22" t="str">
        <f t="shared" si="0"/>
        <v>pppp</v>
      </c>
      <c r="H3" s="23" t="str">
        <f t="shared" si="0"/>
        <v>pppp</v>
      </c>
    </row>
    <row r="4" spans="1:1024" ht="24" customHeight="1">
      <c r="A4" s="9"/>
      <c r="B4" s="24">
        <f>PäivätJaViikot+DATE(Kalenterivuosi,3,1)-WEEKDAY(DATE(Kalenterivuosi,3,1),(Viikon_aloituspäivä="maanantai")+1)+1</f>
        <v>46076</v>
      </c>
      <c r="C4" s="24">
        <f>B4</f>
        <v>46076</v>
      </c>
      <c r="D4" s="24">
        <f>B4</f>
        <v>46076</v>
      </c>
      <c r="E4" s="24">
        <f>B4</f>
        <v>46076</v>
      </c>
      <c r="F4" s="24">
        <f>B4</f>
        <v>46076</v>
      </c>
      <c r="G4" s="24">
        <f>B4</f>
        <v>46076</v>
      </c>
      <c r="H4" s="25">
        <f>B4</f>
        <v>46076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16" customFormat="1" ht="56.1" customHeight="1">
      <c r="A5" s="14"/>
      <c r="B5" s="26"/>
      <c r="C5" s="26"/>
      <c r="D5" s="26"/>
      <c r="E5" s="26"/>
      <c r="F5" s="26"/>
      <c r="G5" s="26"/>
      <c r="H5" s="26"/>
    </row>
    <row r="6" spans="1:1024" s="8" customFormat="1" ht="24" customHeight="1">
      <c r="A6" s="9"/>
      <c r="B6" s="24">
        <f>PäivätJaViikot+DATE(Kalenterivuosi,3,1)-WEEKDAY(DATE(Kalenterivuosi,3,1),(Viikon_aloituspäivä="maanantai")+1)+8</f>
        <v>46083</v>
      </c>
      <c r="C6" s="24">
        <f>B6</f>
        <v>46083</v>
      </c>
      <c r="D6" s="24">
        <f>B6</f>
        <v>46083</v>
      </c>
      <c r="E6" s="24">
        <f>B6</f>
        <v>46083</v>
      </c>
      <c r="F6" s="24">
        <f>B6</f>
        <v>46083</v>
      </c>
      <c r="G6" s="24">
        <f>B6</f>
        <v>46083</v>
      </c>
      <c r="H6" s="25">
        <f>B6</f>
        <v>46083</v>
      </c>
    </row>
    <row r="7" spans="1:1024" s="16" customFormat="1" ht="56.1" customHeight="1">
      <c r="A7" s="14"/>
      <c r="B7" s="26"/>
      <c r="C7" s="26"/>
      <c r="D7" s="26"/>
      <c r="E7" s="26"/>
      <c r="F7" s="26"/>
      <c r="G7" s="26"/>
      <c r="H7" s="26"/>
    </row>
    <row r="8" spans="1:1024" s="8" customFormat="1" ht="24" customHeight="1">
      <c r="A8" s="9"/>
      <c r="B8" s="24">
        <f>PäivätJaViikot+DATE(Kalenterivuosi,3,1)-WEEKDAY(DATE(Kalenterivuosi,3,1),(Viikon_aloituspäivä="maanantai")+1)+15</f>
        <v>46090</v>
      </c>
      <c r="C8" s="24">
        <f>B8</f>
        <v>46090</v>
      </c>
      <c r="D8" s="24">
        <f>B8</f>
        <v>46090</v>
      </c>
      <c r="E8" s="24">
        <f>B8</f>
        <v>46090</v>
      </c>
      <c r="F8" s="24">
        <f>B8</f>
        <v>46090</v>
      </c>
      <c r="G8" s="24">
        <f>B8</f>
        <v>46090</v>
      </c>
      <c r="H8" s="25">
        <f>B8</f>
        <v>46090</v>
      </c>
    </row>
    <row r="9" spans="1:1024" s="16" customFormat="1" ht="56.1" customHeight="1">
      <c r="A9" s="14"/>
      <c r="B9" s="26"/>
      <c r="C9" s="26"/>
      <c r="D9" s="26"/>
      <c r="E9" s="26"/>
      <c r="F9" s="26"/>
      <c r="G9" s="26"/>
      <c r="H9" s="26"/>
    </row>
    <row r="10" spans="1:1024" s="8" customFormat="1" ht="24" customHeight="1">
      <c r="A10" s="9"/>
      <c r="B10" s="24">
        <f>PäivätJaViikot+DATE(Kalenterivuosi,3,1)-WEEKDAY(DATE(Kalenterivuosi,3,1),(Viikon_aloituspäivä="maanantai")+1)+22</f>
        <v>46097</v>
      </c>
      <c r="C10" s="24">
        <f>B10</f>
        <v>46097</v>
      </c>
      <c r="D10" s="24">
        <f>B10</f>
        <v>46097</v>
      </c>
      <c r="E10" s="24">
        <f>B10</f>
        <v>46097</v>
      </c>
      <c r="F10" s="24">
        <f>B10</f>
        <v>46097</v>
      </c>
      <c r="G10" s="24">
        <f>B10</f>
        <v>46097</v>
      </c>
      <c r="H10" s="25">
        <f>B10</f>
        <v>46097</v>
      </c>
    </row>
    <row r="11" spans="1:1024" s="16" customFormat="1" ht="56.1" customHeight="1">
      <c r="A11" s="14"/>
      <c r="B11" s="26"/>
      <c r="C11" s="26"/>
      <c r="D11" s="26"/>
      <c r="E11" s="26"/>
      <c r="F11" s="26"/>
      <c r="G11" s="26"/>
      <c r="H11" s="26"/>
    </row>
    <row r="12" spans="1:1024" s="8" customFormat="1" ht="24" customHeight="1">
      <c r="A12" s="9"/>
      <c r="B12" s="24">
        <f>PäivätJaViikot+DATE(Kalenterivuosi,3,1)-WEEKDAY(DATE(Kalenterivuosi,3,1),(Viikon_aloituspäivä="maanantai")+1)+29</f>
        <v>46104</v>
      </c>
      <c r="C12" s="24">
        <f>B12</f>
        <v>46104</v>
      </c>
      <c r="D12" s="24">
        <f>B12</f>
        <v>46104</v>
      </c>
      <c r="E12" s="24">
        <f>B12</f>
        <v>46104</v>
      </c>
      <c r="F12" s="24">
        <f>B12</f>
        <v>46104</v>
      </c>
      <c r="G12" s="24">
        <f>B12</f>
        <v>46104</v>
      </c>
      <c r="H12" s="25">
        <f>B12</f>
        <v>46104</v>
      </c>
    </row>
    <row r="13" spans="1:1024" s="16" customFormat="1" ht="56.1" customHeight="1">
      <c r="A13" s="14"/>
      <c r="B13" s="26"/>
      <c r="C13" s="26"/>
      <c r="D13" s="26"/>
      <c r="E13" s="26"/>
      <c r="F13" s="26"/>
      <c r="G13" s="26"/>
      <c r="H13" s="26"/>
    </row>
    <row r="14" spans="1:1024" s="8" customFormat="1" ht="24" customHeight="1">
      <c r="A14" s="9"/>
      <c r="B14" s="24">
        <f>PäivätJaViikot+DATE(Kalenterivuosi,3,1)-WEEKDAY(DATE(Kalenterivuosi,3,1),(Viikon_aloituspäivä="maanantai")+1)+36</f>
        <v>46111</v>
      </c>
      <c r="C14" s="24">
        <f>B14</f>
        <v>46111</v>
      </c>
      <c r="D14" s="44"/>
      <c r="E14" s="44"/>
      <c r="F14" s="44"/>
      <c r="G14" s="44"/>
      <c r="H14" s="44"/>
    </row>
    <row r="15" spans="1:1024" s="16" customFormat="1" ht="56.1" customHeight="1">
      <c r="A15" s="14"/>
      <c r="B15" s="26"/>
      <c r="C15" s="26"/>
      <c r="D15" s="45"/>
      <c r="E15" s="45"/>
      <c r="F15" s="45"/>
      <c r="G15" s="45"/>
      <c r="H15" s="45"/>
    </row>
  </sheetData>
  <sheetProtection algorithmName="SHA-512" hashValue="CHKws2KibU1G98I6CiZs2ZyuAwtMpf2PXPZ9UUl3bKR5aUw41G4o1zDq2Mp5ZEqopzTWnR6Pcs/Vn0rQcdtl5A==" saltValue="IT2Dj9xMnWosH8124sSA2g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9" priority="3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Maalis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E0B4"/>
    <pageSetUpPr fitToPage="1"/>
  </sheetPr>
  <dimension ref="A1:AMK15"/>
  <sheetViews>
    <sheetView showGridLines="0" showRowColHeaders="0" tabSelected="1" zoomScaleNormal="100" workbookViewId="0">
      <selection activeCell="D5" sqref="D5"/>
    </sheetView>
  </sheetViews>
  <sheetFormatPr defaultRowHeight="15"/>
  <cols>
    <col min="1" max="1" width="1.625" style="1"/>
    <col min="2" max="8" width="16.625" style="1"/>
    <col min="9" max="9" width="1.625" style="1"/>
    <col min="10" max="10" width="8.625" style="1"/>
    <col min="11" max="1025" width="8.75" style="1"/>
  </cols>
  <sheetData>
    <row r="1" spans="1:1024" ht="9" customHeight="1">
      <c r="I1" s="1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B2" s="43" t="str">
        <f>"Huhtikuu "&amp;Kalenterivuosi</f>
        <v>Huhtikuu 2026</v>
      </c>
      <c r="C2" s="43"/>
      <c r="D2" s="43"/>
      <c r="E2" s="2"/>
      <c r="F2" s="2"/>
      <c r="G2" s="2"/>
      <c r="H2" s="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8" customFormat="1" ht="24" customHeight="1">
      <c r="A3" s="4"/>
      <c r="B3" s="21" t="str">
        <f>Viikon_aloituspäivä</f>
        <v>maanantai</v>
      </c>
      <c r="C3" s="22" t="str">
        <f t="shared" ref="C3:H3" si="0">TEXT(C4,"pppp")</f>
        <v>pppp</v>
      </c>
      <c r="D3" s="22" t="str">
        <f t="shared" si="0"/>
        <v>pppp</v>
      </c>
      <c r="E3" s="22" t="str">
        <f t="shared" si="0"/>
        <v>pppp</v>
      </c>
      <c r="F3" s="22" t="str">
        <f t="shared" si="0"/>
        <v>pppp</v>
      </c>
      <c r="G3" s="22" t="str">
        <f t="shared" si="0"/>
        <v>pppp</v>
      </c>
      <c r="H3" s="23" t="str">
        <f t="shared" si="0"/>
        <v>pppp</v>
      </c>
    </row>
    <row r="4" spans="1:1024" ht="24" customHeight="1">
      <c r="A4" s="9"/>
      <c r="B4" s="24">
        <f>PäivätJaViikot+DATE(Kalenterivuosi,4,1)-WEEKDAY(DATE(Kalenterivuosi,4,1),(Viikon_aloituspäivä="maanantai")+1)+1</f>
        <v>46111</v>
      </c>
      <c r="C4" s="24">
        <f>B4</f>
        <v>46111</v>
      </c>
      <c r="D4" s="24">
        <f>B4</f>
        <v>46111</v>
      </c>
      <c r="E4" s="24">
        <f>B4</f>
        <v>46111</v>
      </c>
      <c r="F4" s="25">
        <f>B4</f>
        <v>46111</v>
      </c>
      <c r="G4" s="25">
        <f>B4</f>
        <v>46111</v>
      </c>
      <c r="H4" s="25">
        <f>B4</f>
        <v>46111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16" customFormat="1" ht="56.1" customHeight="1">
      <c r="A5" s="14"/>
      <c r="B5" s="26"/>
      <c r="C5" s="26"/>
      <c r="D5" s="26"/>
      <c r="E5" s="26"/>
      <c r="F5" s="26"/>
      <c r="G5" s="26"/>
      <c r="H5" s="26"/>
    </row>
    <row r="6" spans="1:1024" s="8" customFormat="1" ht="24" customHeight="1">
      <c r="A6" s="9"/>
      <c r="B6" s="25">
        <f>PäivätJaViikot+DATE(Kalenterivuosi,4,1)-WEEKDAY(DATE(Kalenterivuosi,4,1),(Viikon_aloituspäivä="maanantai")+1)+8</f>
        <v>46118</v>
      </c>
      <c r="C6" s="24">
        <f>B6</f>
        <v>46118</v>
      </c>
      <c r="D6" s="24">
        <f>B6</f>
        <v>46118</v>
      </c>
      <c r="E6" s="24">
        <f>B6</f>
        <v>46118</v>
      </c>
      <c r="F6" s="24">
        <f>B6</f>
        <v>46118</v>
      </c>
      <c r="G6" s="24">
        <f>B6</f>
        <v>46118</v>
      </c>
      <c r="H6" s="25">
        <f>B6</f>
        <v>46118</v>
      </c>
    </row>
    <row r="7" spans="1:1024" s="16" customFormat="1" ht="56.1" customHeight="1">
      <c r="A7" s="14"/>
      <c r="B7" s="26"/>
      <c r="C7" s="26"/>
      <c r="D7" s="26"/>
      <c r="E7" s="26"/>
      <c r="F7" s="26"/>
      <c r="G7" s="26"/>
      <c r="H7" s="26"/>
    </row>
    <row r="8" spans="1:1024" s="8" customFormat="1" ht="24" customHeight="1">
      <c r="A8" s="9"/>
      <c r="B8" s="24">
        <f>PäivätJaViikot+DATE(Kalenterivuosi,4,1)-WEEKDAY(DATE(Kalenterivuosi,4,1),(Viikon_aloituspäivä="maanantai")+1)+15</f>
        <v>46125</v>
      </c>
      <c r="C8" s="24">
        <f>B8</f>
        <v>46125</v>
      </c>
      <c r="D8" s="24">
        <f>B8</f>
        <v>46125</v>
      </c>
      <c r="E8" s="24">
        <f>B8</f>
        <v>46125</v>
      </c>
      <c r="F8" s="24">
        <f>B8</f>
        <v>46125</v>
      </c>
      <c r="G8" s="24">
        <f>B8</f>
        <v>46125</v>
      </c>
      <c r="H8" s="25">
        <f>B8</f>
        <v>46125</v>
      </c>
    </row>
    <row r="9" spans="1:1024" s="16" customFormat="1" ht="56.1" customHeight="1">
      <c r="A9" s="14"/>
      <c r="B9" s="26"/>
      <c r="C9" s="26"/>
      <c r="D9" s="26"/>
      <c r="E9" s="26"/>
      <c r="F9" s="26"/>
      <c r="G9" s="26"/>
      <c r="H9" s="26"/>
    </row>
    <row r="10" spans="1:1024" s="8" customFormat="1" ht="24" customHeight="1">
      <c r="A10" s="9"/>
      <c r="B10" s="24">
        <f>PäivätJaViikot+DATE(Kalenterivuosi,4,1)-WEEKDAY(DATE(Kalenterivuosi,4,1),(Viikon_aloituspäivä="maanantai")+1)+22</f>
        <v>46132</v>
      </c>
      <c r="C10" s="24">
        <f>B10</f>
        <v>46132</v>
      </c>
      <c r="D10" s="24">
        <f>B10</f>
        <v>46132</v>
      </c>
      <c r="E10" s="24">
        <f>B10</f>
        <v>46132</v>
      </c>
      <c r="F10" s="24">
        <f>B10</f>
        <v>46132</v>
      </c>
      <c r="G10" s="24">
        <f>B10</f>
        <v>46132</v>
      </c>
      <c r="H10" s="25">
        <f>B10</f>
        <v>46132</v>
      </c>
    </row>
    <row r="11" spans="1:1024" s="16" customFormat="1" ht="56.1" customHeight="1">
      <c r="A11" s="14"/>
      <c r="B11" s="26"/>
      <c r="C11" s="26"/>
      <c r="D11" s="26"/>
      <c r="E11" s="26"/>
      <c r="F11" s="26"/>
      <c r="G11" s="26"/>
      <c r="H11" s="26"/>
    </row>
    <row r="12" spans="1:1024" s="8" customFormat="1" ht="24" customHeight="1">
      <c r="A12" s="9"/>
      <c r="B12" s="24">
        <f>PäivätJaViikot+DATE(Kalenterivuosi,4,1)-WEEKDAY(DATE(Kalenterivuosi,4,1),(Viikon_aloituspäivä="maanantai")+1)+29</f>
        <v>46139</v>
      </c>
      <c r="C12" s="24">
        <f>B12</f>
        <v>46139</v>
      </c>
      <c r="D12" s="24">
        <f>B12</f>
        <v>46139</v>
      </c>
      <c r="E12" s="24">
        <f>B12</f>
        <v>46139</v>
      </c>
      <c r="F12" s="24">
        <f>B12</f>
        <v>46139</v>
      </c>
      <c r="G12" s="24">
        <f>B12</f>
        <v>46139</v>
      </c>
      <c r="H12" s="24">
        <f>B12</f>
        <v>46139</v>
      </c>
    </row>
    <row r="13" spans="1:1024" s="16" customFormat="1" ht="56.1" customHeight="1">
      <c r="A13" s="14"/>
      <c r="B13" s="26"/>
      <c r="C13" s="26"/>
      <c r="D13" s="26"/>
      <c r="E13" s="26"/>
      <c r="F13" s="26"/>
      <c r="G13" s="26"/>
      <c r="H13" s="26"/>
    </row>
    <row r="14" spans="1:1024" s="8" customFormat="1" ht="24" customHeight="1">
      <c r="A14" s="9"/>
      <c r="B14" s="24">
        <f>PäivätJaViikot+DATE(Kalenterivuosi,4,1)-WEEKDAY(DATE(Kalenterivuosi,4,1),(Viikon_aloituspäivä="maanantai")+1)+36</f>
        <v>46146</v>
      </c>
      <c r="C14" s="24">
        <f>B14</f>
        <v>46146</v>
      </c>
      <c r="D14" s="44"/>
      <c r="E14" s="44"/>
      <c r="F14" s="44"/>
      <c r="G14" s="44"/>
      <c r="H14" s="44"/>
    </row>
    <row r="15" spans="1:1024" s="16" customFormat="1" ht="56.1" customHeight="1">
      <c r="A15" s="14"/>
      <c r="B15" s="26"/>
      <c r="C15" s="26"/>
      <c r="D15" s="45"/>
      <c r="E15" s="45"/>
      <c r="F15" s="45"/>
      <c r="G15" s="45"/>
      <c r="H15" s="45"/>
    </row>
  </sheetData>
  <sheetProtection algorithmName="SHA-512" hashValue="34YeiHD8lKqz28VgzlMTzQgwO6KehW9tIWJYzEgTU1Xlj8Nczv3ioqCKmx9yQvl0gj8RwqNvIx5T/YA3O5bcbw==" saltValue="1qsvh4MAm0XFiXp+hR96lQ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8" priority="3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Huhti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E0B4"/>
    <pageSetUpPr fitToPage="1"/>
  </sheetPr>
  <dimension ref="A1:AMK15"/>
  <sheetViews>
    <sheetView showGridLines="0" showRowColHeaders="0" zoomScaleNormal="100" workbookViewId="0">
      <selection activeCell="G13" sqref="G13"/>
    </sheetView>
  </sheetViews>
  <sheetFormatPr defaultRowHeight="15"/>
  <cols>
    <col min="1" max="1" width="1.625" style="1"/>
    <col min="2" max="8" width="16.625" style="1"/>
    <col min="9" max="9" width="1.625" style="1"/>
    <col min="10" max="10" width="8.625" style="1"/>
    <col min="11" max="1025" width="8.75" style="1"/>
  </cols>
  <sheetData>
    <row r="1" spans="1:1024" ht="9" customHeight="1">
      <c r="I1" s="1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B2" s="43" t="str">
        <f>"Toukokuu "&amp;Kalenterivuosi</f>
        <v>Toukokuu 2026</v>
      </c>
      <c r="C2" s="43"/>
      <c r="D2" s="43"/>
      <c r="E2" s="2"/>
      <c r="F2" s="2"/>
      <c r="G2" s="2"/>
      <c r="H2" s="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8" customFormat="1" ht="24" customHeight="1">
      <c r="A3" s="4"/>
      <c r="B3" s="21" t="str">
        <f>Viikon_aloituspäivä</f>
        <v>maanantai</v>
      </c>
      <c r="C3" s="22" t="str">
        <f t="shared" ref="C3:H3" si="0">TEXT(C4,"pppp")</f>
        <v>pppp</v>
      </c>
      <c r="D3" s="22" t="str">
        <f t="shared" si="0"/>
        <v>pppp</v>
      </c>
      <c r="E3" s="22" t="str">
        <f t="shared" si="0"/>
        <v>pppp</v>
      </c>
      <c r="F3" s="22" t="str">
        <f t="shared" si="0"/>
        <v>pppp</v>
      </c>
      <c r="G3" s="22" t="str">
        <f t="shared" si="0"/>
        <v>pppp</v>
      </c>
      <c r="H3" s="23" t="str">
        <f t="shared" si="0"/>
        <v>pppp</v>
      </c>
    </row>
    <row r="4" spans="1:1024" ht="24" customHeight="1">
      <c r="A4" s="9"/>
      <c r="B4" s="24">
        <f>PäivätJaViikot+DATE(Kalenterivuosi,5,1)-WEEKDAY(DATE(Kalenterivuosi,5,1),(Viikon_aloituspäivä="maanantai")+1)+1</f>
        <v>46139</v>
      </c>
      <c r="C4" s="24">
        <f>B4</f>
        <v>46139</v>
      </c>
      <c r="D4" s="24">
        <f>B4</f>
        <v>46139</v>
      </c>
      <c r="E4" s="24">
        <f>B4</f>
        <v>46139</v>
      </c>
      <c r="F4" s="25">
        <f>B4</f>
        <v>46139</v>
      </c>
      <c r="G4" s="24">
        <f>B4</f>
        <v>46139</v>
      </c>
      <c r="H4" s="25">
        <f>B4</f>
        <v>46139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16" customFormat="1" ht="56.1" customHeight="1">
      <c r="A5" s="14"/>
      <c r="B5" s="26"/>
      <c r="C5" s="26"/>
      <c r="D5" s="26"/>
      <c r="E5" s="26"/>
      <c r="F5" s="26"/>
      <c r="G5" s="26"/>
      <c r="H5" s="26"/>
    </row>
    <row r="6" spans="1:1024" s="8" customFormat="1" ht="24" customHeight="1">
      <c r="A6" s="9"/>
      <c r="B6" s="24">
        <f>PäivätJaViikot+DATE(Kalenterivuosi,5,1)-WEEKDAY(DATE(Kalenterivuosi,5,1),(Viikon_aloituspäivä="maanantai")+1)+8</f>
        <v>46146</v>
      </c>
      <c r="C6" s="24">
        <f>B6</f>
        <v>46146</v>
      </c>
      <c r="D6" s="24">
        <f>B6</f>
        <v>46146</v>
      </c>
      <c r="E6" s="24">
        <f>B6</f>
        <v>46146</v>
      </c>
      <c r="F6" s="24">
        <f>B6</f>
        <v>46146</v>
      </c>
      <c r="G6" s="24">
        <f>B6</f>
        <v>46146</v>
      </c>
      <c r="H6" s="25">
        <f>B6</f>
        <v>46146</v>
      </c>
    </row>
    <row r="7" spans="1:1024" s="16" customFormat="1" ht="56.1" customHeight="1">
      <c r="A7" s="14"/>
      <c r="B7" s="26"/>
      <c r="C7" s="26"/>
      <c r="D7" s="26"/>
      <c r="E7" s="26"/>
      <c r="F7" s="26"/>
      <c r="G7" s="26"/>
      <c r="H7" s="26"/>
    </row>
    <row r="8" spans="1:1024" s="8" customFormat="1" ht="24" customHeight="1">
      <c r="A8" s="9"/>
      <c r="B8" s="24">
        <f>PäivätJaViikot+DATE(Kalenterivuosi,5,1)-WEEKDAY(DATE(Kalenterivuosi,5,1),(Viikon_aloituspäivä="maanantai")+1)+15</f>
        <v>46153</v>
      </c>
      <c r="C8" s="24">
        <f>B8</f>
        <v>46153</v>
      </c>
      <c r="D8" s="24">
        <f>B8</f>
        <v>46153</v>
      </c>
      <c r="E8" s="24">
        <f>B8</f>
        <v>46153</v>
      </c>
      <c r="F8" s="24">
        <f>B8</f>
        <v>46153</v>
      </c>
      <c r="G8" s="24">
        <f>B8</f>
        <v>46153</v>
      </c>
      <c r="H8" s="25">
        <f>B8</f>
        <v>46153</v>
      </c>
    </row>
    <row r="9" spans="1:1024" s="16" customFormat="1" ht="56.1" customHeight="1">
      <c r="A9" s="14"/>
      <c r="B9" s="26"/>
      <c r="C9" s="26"/>
      <c r="D9" s="26"/>
      <c r="E9" s="26"/>
      <c r="F9" s="26"/>
      <c r="G9" s="26"/>
      <c r="H9" s="26"/>
    </row>
    <row r="10" spans="1:1024" s="8" customFormat="1" ht="24" customHeight="1">
      <c r="A10" s="9"/>
      <c r="B10" s="24">
        <f>PäivätJaViikot+DATE(Kalenterivuosi,5,1)-WEEKDAY(DATE(Kalenterivuosi,5,1),(Viikon_aloituspäivä="maanantai")+1)+22</f>
        <v>46160</v>
      </c>
      <c r="C10" s="24">
        <f>B10</f>
        <v>46160</v>
      </c>
      <c r="D10" s="24">
        <f>B10</f>
        <v>46160</v>
      </c>
      <c r="E10" s="24">
        <f>B10</f>
        <v>46160</v>
      </c>
      <c r="F10" s="24">
        <f>B10</f>
        <v>46160</v>
      </c>
      <c r="G10" s="24">
        <f>B10</f>
        <v>46160</v>
      </c>
      <c r="H10" s="25">
        <f>B10</f>
        <v>46160</v>
      </c>
    </row>
    <row r="11" spans="1:1024" s="16" customFormat="1" ht="56.1" customHeight="1">
      <c r="A11" s="14"/>
      <c r="B11" s="26"/>
      <c r="C11" s="26"/>
      <c r="D11" s="26"/>
      <c r="E11" s="26"/>
      <c r="F11" s="26"/>
      <c r="G11" s="26"/>
      <c r="H11" s="26"/>
    </row>
    <row r="12" spans="1:1024" s="8" customFormat="1" ht="24" customHeight="1">
      <c r="A12" s="9"/>
      <c r="B12" s="24">
        <f>PäivätJaViikot+DATE(Kalenterivuosi,5,1)-WEEKDAY(DATE(Kalenterivuosi,5,1),(Viikon_aloituspäivä="maanantai")+1)+29</f>
        <v>46167</v>
      </c>
      <c r="C12" s="24">
        <f>B12</f>
        <v>46167</v>
      </c>
      <c r="D12" s="24">
        <f>B12</f>
        <v>46167</v>
      </c>
      <c r="E12" s="24">
        <f>B12</f>
        <v>46167</v>
      </c>
      <c r="F12" s="24">
        <f>B12</f>
        <v>46167</v>
      </c>
      <c r="G12" s="24">
        <f>B12</f>
        <v>46167</v>
      </c>
      <c r="H12" s="25">
        <f>B12</f>
        <v>46167</v>
      </c>
    </row>
    <row r="13" spans="1:1024" s="16" customFormat="1" ht="56.1" customHeight="1">
      <c r="A13" s="14"/>
      <c r="B13" s="26"/>
      <c r="C13" s="26"/>
      <c r="D13" s="26"/>
      <c r="E13" s="26"/>
      <c r="F13" s="26" t="s">
        <v>6</v>
      </c>
      <c r="G13" s="26" t="s">
        <v>6</v>
      </c>
      <c r="H13" s="26"/>
    </row>
    <row r="14" spans="1:1024" s="8" customFormat="1" ht="24" customHeight="1">
      <c r="A14" s="9"/>
      <c r="B14" s="24">
        <f>PäivätJaViikot+DATE(Kalenterivuosi,5,1)-WEEKDAY(DATE(Kalenterivuosi,5,1),(Viikon_aloituspäivä="maanantai")+1)+36</f>
        <v>46174</v>
      </c>
      <c r="C14" s="24">
        <f>B14</f>
        <v>46174</v>
      </c>
      <c r="D14" s="44"/>
      <c r="E14" s="44"/>
      <c r="F14" s="44"/>
      <c r="G14" s="44"/>
      <c r="H14" s="44"/>
    </row>
    <row r="15" spans="1:1024" s="16" customFormat="1" ht="56.1" customHeight="1">
      <c r="A15" s="14"/>
      <c r="B15" s="26"/>
      <c r="C15" s="26"/>
      <c r="D15" s="45"/>
      <c r="E15" s="45"/>
      <c r="F15" s="45"/>
      <c r="G15" s="45"/>
      <c r="H15" s="45"/>
    </row>
  </sheetData>
  <sheetProtection algorithmName="SHA-512" hashValue="tUom+xgv1FLFNZKqmWTWoYhVbCg/XAKBlESD83oz5GLlXvHPMCHpoJ/Lmot1cADrIyga6iMyD/OaUuBeffWJKg==" saltValue="LQds1PXrAkRqZwcyO7j6vA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7" priority="3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Touko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699"/>
    <pageSetUpPr fitToPage="1"/>
  </sheetPr>
  <dimension ref="A1:AMK15"/>
  <sheetViews>
    <sheetView showGridLines="0" showRowColHeaders="0" zoomScaleNormal="100" workbookViewId="0">
      <selection activeCell="B5" sqref="B5"/>
    </sheetView>
  </sheetViews>
  <sheetFormatPr defaultRowHeight="15"/>
  <cols>
    <col min="1" max="1" width="1.625" style="1"/>
    <col min="2" max="8" width="16.625" style="1"/>
    <col min="9" max="9" width="1.625" style="1"/>
    <col min="10" max="10" width="8.625" style="1"/>
    <col min="11" max="1025" width="8.75" style="1"/>
  </cols>
  <sheetData>
    <row r="1" spans="1:1024" ht="9" customHeight="1">
      <c r="I1" s="1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B2" s="46" t="str">
        <f>"Kesäkuu "&amp;Kalenterivuosi</f>
        <v>Kesäkuu 2026</v>
      </c>
      <c r="C2" s="46"/>
      <c r="D2" s="46"/>
      <c r="E2" s="2"/>
      <c r="F2" s="2"/>
      <c r="G2" s="2"/>
      <c r="H2" s="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8" customFormat="1" ht="24" customHeight="1">
      <c r="A3" s="4"/>
      <c r="B3" s="27" t="str">
        <f>Viikon_aloituspäivä</f>
        <v>maanantai</v>
      </c>
      <c r="C3" s="28" t="str">
        <f t="shared" ref="C3:H3" si="0">TEXT(C4,"pppp")</f>
        <v>pppp</v>
      </c>
      <c r="D3" s="28" t="str">
        <f t="shared" si="0"/>
        <v>pppp</v>
      </c>
      <c r="E3" s="28" t="str">
        <f t="shared" si="0"/>
        <v>pppp</v>
      </c>
      <c r="F3" s="28" t="str">
        <f t="shared" si="0"/>
        <v>pppp</v>
      </c>
      <c r="G3" s="28" t="str">
        <f t="shared" si="0"/>
        <v>pppp</v>
      </c>
      <c r="H3" s="29" t="str">
        <f t="shared" si="0"/>
        <v>pppp</v>
      </c>
    </row>
    <row r="4" spans="1:1024" ht="24" customHeight="1">
      <c r="A4" s="9"/>
      <c r="B4" s="30">
        <f>PäivätJaViikot+DATE(Kalenterivuosi,6,1)-WEEKDAY(DATE(Kalenterivuosi,6,1),(Viikon_aloituspäivä="maanantai")+1)+1</f>
        <v>46174</v>
      </c>
      <c r="C4" s="30">
        <f>B4</f>
        <v>46174</v>
      </c>
      <c r="D4" s="30">
        <f>B4</f>
        <v>46174</v>
      </c>
      <c r="E4" s="30">
        <f>B4</f>
        <v>46174</v>
      </c>
      <c r="F4" s="30">
        <f>B4</f>
        <v>46174</v>
      </c>
      <c r="G4" s="30">
        <f>B4</f>
        <v>46174</v>
      </c>
      <c r="H4" s="31">
        <f>B4</f>
        <v>46174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16" customFormat="1" ht="56.1" customHeight="1">
      <c r="A5" s="14"/>
      <c r="B5" s="32"/>
      <c r="C5" s="32"/>
      <c r="D5" s="32"/>
      <c r="E5" s="32"/>
      <c r="F5" s="32"/>
      <c r="G5" s="32"/>
      <c r="H5" s="32"/>
    </row>
    <row r="6" spans="1:1024" s="8" customFormat="1" ht="24" customHeight="1">
      <c r="A6" s="9"/>
      <c r="B6" s="30">
        <f>PäivätJaViikot+DATE(Kalenterivuosi,6,1)-WEEKDAY(DATE(Kalenterivuosi,6,1),(Viikon_aloituspäivä="maanantai")+1)+8</f>
        <v>46181</v>
      </c>
      <c r="C6" s="30">
        <f>B6</f>
        <v>46181</v>
      </c>
      <c r="D6" s="30">
        <f>B6</f>
        <v>46181</v>
      </c>
      <c r="E6" s="30">
        <f>B6</f>
        <v>46181</v>
      </c>
      <c r="F6" s="30">
        <f>B6</f>
        <v>46181</v>
      </c>
      <c r="G6" s="30">
        <f>B6</f>
        <v>46181</v>
      </c>
      <c r="H6" s="31">
        <f>B6</f>
        <v>46181</v>
      </c>
    </row>
    <row r="7" spans="1:1024" s="16" customFormat="1" ht="56.1" customHeight="1">
      <c r="A7" s="14"/>
      <c r="B7" s="32"/>
      <c r="C7" s="32"/>
      <c r="D7" s="32"/>
      <c r="E7" s="32"/>
      <c r="F7" s="32"/>
      <c r="G7" s="32"/>
      <c r="H7" s="32"/>
    </row>
    <row r="8" spans="1:1024" s="8" customFormat="1" ht="24" customHeight="1">
      <c r="A8" s="9"/>
      <c r="B8" s="30">
        <f>PäivätJaViikot+DATE(Kalenterivuosi,6,1)-WEEKDAY(DATE(Kalenterivuosi,6,1),(Viikon_aloituspäivä="maanantai")+1)+15</f>
        <v>46188</v>
      </c>
      <c r="C8" s="30">
        <f>B8</f>
        <v>46188</v>
      </c>
      <c r="D8" s="30">
        <f>B8</f>
        <v>46188</v>
      </c>
      <c r="E8" s="30">
        <f>B8</f>
        <v>46188</v>
      </c>
      <c r="F8" s="31">
        <f>B8</f>
        <v>46188</v>
      </c>
      <c r="G8" s="31">
        <f>B8</f>
        <v>46188</v>
      </c>
      <c r="H8" s="31">
        <f>B8</f>
        <v>46188</v>
      </c>
    </row>
    <row r="9" spans="1:1024" s="16" customFormat="1" ht="56.1" customHeight="1">
      <c r="A9" s="14"/>
      <c r="B9" s="32"/>
      <c r="C9" s="32"/>
      <c r="D9" s="32"/>
      <c r="E9" s="32"/>
      <c r="F9" s="32"/>
      <c r="G9" s="32"/>
      <c r="H9" s="32"/>
    </row>
    <row r="10" spans="1:1024" s="8" customFormat="1" ht="24" customHeight="1">
      <c r="A10" s="9"/>
      <c r="B10" s="30">
        <f>PäivätJaViikot+DATE(Kalenterivuosi,6,1)-WEEKDAY(DATE(Kalenterivuosi,6,1),(Viikon_aloituspäivä="maanantai")+1)+22</f>
        <v>46195</v>
      </c>
      <c r="C10" s="30">
        <f>B10</f>
        <v>46195</v>
      </c>
      <c r="D10" s="30">
        <f>B10</f>
        <v>46195</v>
      </c>
      <c r="E10" s="30">
        <f>B10</f>
        <v>46195</v>
      </c>
      <c r="F10" s="30">
        <f>B10</f>
        <v>46195</v>
      </c>
      <c r="G10" s="30">
        <f>B10</f>
        <v>46195</v>
      </c>
      <c r="H10" s="31">
        <f>B10</f>
        <v>46195</v>
      </c>
    </row>
    <row r="11" spans="1:1024" s="16" customFormat="1" ht="56.1" customHeight="1">
      <c r="A11" s="14"/>
      <c r="B11" s="32"/>
      <c r="C11" s="32"/>
      <c r="D11" s="32"/>
      <c r="E11" s="32"/>
      <c r="F11" s="32"/>
      <c r="G11" s="32"/>
      <c r="H11" s="32"/>
    </row>
    <row r="12" spans="1:1024" s="8" customFormat="1" ht="24" customHeight="1">
      <c r="A12" s="9"/>
      <c r="B12" s="30">
        <f>PäivätJaViikot+DATE(Kalenterivuosi,6,1)-WEEKDAY(DATE(Kalenterivuosi,6,1),(Viikon_aloituspäivä="maanantai")+1)+29</f>
        <v>46202</v>
      </c>
      <c r="C12" s="30">
        <f>B12</f>
        <v>46202</v>
      </c>
      <c r="D12" s="30">
        <f>B12</f>
        <v>46202</v>
      </c>
      <c r="E12" s="30">
        <f>B12</f>
        <v>46202</v>
      </c>
      <c r="F12" s="30">
        <f>B12</f>
        <v>46202</v>
      </c>
      <c r="G12" s="30">
        <f>B12</f>
        <v>46202</v>
      </c>
      <c r="H12" s="30">
        <f>B12</f>
        <v>46202</v>
      </c>
    </row>
    <row r="13" spans="1:1024" s="16" customFormat="1" ht="56.1" customHeight="1">
      <c r="A13" s="14"/>
      <c r="B13" s="32"/>
      <c r="C13" s="32"/>
      <c r="D13" s="32"/>
      <c r="E13" s="32"/>
      <c r="F13" s="32"/>
      <c r="G13" s="32"/>
      <c r="H13" s="32"/>
    </row>
    <row r="14" spans="1:1024" s="8" customFormat="1" ht="24" customHeight="1">
      <c r="A14" s="9"/>
      <c r="B14" s="30">
        <f>PäivätJaViikot+DATE(Kalenterivuosi,6,1)-WEEKDAY(DATE(Kalenterivuosi,6,1),(Viikon_aloituspäivä="maanantai")+1)+36</f>
        <v>46209</v>
      </c>
      <c r="C14" s="30">
        <f>B14</f>
        <v>46209</v>
      </c>
      <c r="D14" s="47"/>
      <c r="E14" s="47"/>
      <c r="F14" s="47"/>
      <c r="G14" s="47"/>
      <c r="H14" s="47"/>
    </row>
    <row r="15" spans="1:1024" s="16" customFormat="1" ht="56.1" customHeight="1">
      <c r="A15" s="14"/>
      <c r="B15" s="32"/>
      <c r="C15" s="32"/>
      <c r="D15" s="48"/>
      <c r="E15" s="48"/>
      <c r="F15" s="48"/>
      <c r="G15" s="48"/>
      <c r="H15" s="48"/>
    </row>
  </sheetData>
  <sheetProtection algorithmName="SHA-512" hashValue="+rUPXpglArG6ZlIznlTR7UAnZwlyTHzxqN+W/r6yy/qD+n3nf6h5WfX5gsGrM7tpDSyo3Zg6Y0xX4LC7Qq6tgg==" saltValue="+mkSpDVqUz1cRetZX9+CKA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6" priority="3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Kesä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699"/>
    <pageSetUpPr fitToPage="1"/>
  </sheetPr>
  <dimension ref="A1:AMK15"/>
  <sheetViews>
    <sheetView showGridLines="0" showRowColHeaders="0" topLeftCell="A4" zoomScaleNormal="100" workbookViewId="0">
      <selection activeCell="G9" sqref="G9"/>
    </sheetView>
  </sheetViews>
  <sheetFormatPr defaultRowHeight="15"/>
  <cols>
    <col min="1" max="1" width="1.625" style="1"/>
    <col min="2" max="8" width="16.625" style="1"/>
    <col min="9" max="9" width="1.625" style="1"/>
    <col min="10" max="10" width="8.625" style="1"/>
    <col min="11" max="1025" width="8.75" style="1"/>
  </cols>
  <sheetData>
    <row r="1" spans="1:1024" ht="9" customHeight="1">
      <c r="I1" s="1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B2" s="46" t="str">
        <f>"Heinäkuu "&amp;Kalenterivuosi</f>
        <v>Heinäkuu 2026</v>
      </c>
      <c r="C2" s="46"/>
      <c r="D2" s="46"/>
      <c r="E2" s="2"/>
      <c r="F2" s="2"/>
      <c r="G2" s="2"/>
      <c r="H2" s="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8" customFormat="1" ht="24" customHeight="1">
      <c r="A3" s="4"/>
      <c r="B3" s="27" t="str">
        <f>Viikon_aloituspäivä</f>
        <v>maanantai</v>
      </c>
      <c r="C3" s="28" t="str">
        <f t="shared" ref="C3:H3" si="0">TEXT(C4,"pppp")</f>
        <v>pppp</v>
      </c>
      <c r="D3" s="28" t="str">
        <f t="shared" si="0"/>
        <v>pppp</v>
      </c>
      <c r="E3" s="28" t="str">
        <f t="shared" si="0"/>
        <v>pppp</v>
      </c>
      <c r="F3" s="28" t="str">
        <f t="shared" si="0"/>
        <v>pppp</v>
      </c>
      <c r="G3" s="28" t="str">
        <f t="shared" si="0"/>
        <v>pppp</v>
      </c>
      <c r="H3" s="29" t="str">
        <f t="shared" si="0"/>
        <v>pppp</v>
      </c>
    </row>
    <row r="4" spans="1:1024" ht="24" customHeight="1">
      <c r="A4" s="9"/>
      <c r="B4" s="30">
        <f>PäivätJaViikot+DATE(Kalenterivuosi,7,1)-WEEKDAY(DATE(Kalenterivuosi,7,1),(Viikon_aloituspäivä="maanantai")+1)+1</f>
        <v>46202</v>
      </c>
      <c r="C4" s="30">
        <f>B4</f>
        <v>46202</v>
      </c>
      <c r="D4" s="30">
        <f>B4</f>
        <v>46202</v>
      </c>
      <c r="E4" s="30">
        <f>B4</f>
        <v>46202</v>
      </c>
      <c r="F4" s="30">
        <f>B4</f>
        <v>46202</v>
      </c>
      <c r="G4" s="30">
        <f>B4</f>
        <v>46202</v>
      </c>
      <c r="H4" s="31">
        <f>B4</f>
        <v>46202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16" customFormat="1" ht="56.1" customHeight="1">
      <c r="A5" s="14"/>
      <c r="B5" s="32"/>
      <c r="C5" s="32"/>
      <c r="D5" s="32"/>
      <c r="E5" s="32"/>
      <c r="F5" s="32"/>
      <c r="G5" s="32" t="s">
        <v>6</v>
      </c>
      <c r="H5" s="32" t="s">
        <v>6</v>
      </c>
    </row>
    <row r="6" spans="1:1024" s="8" customFormat="1" ht="24" customHeight="1">
      <c r="A6" s="9"/>
      <c r="B6" s="30">
        <f>PäivätJaViikot+DATE(Kalenterivuosi,7,1)-WEEKDAY(DATE(Kalenterivuosi,7,1),(Viikon_aloituspäivä="maanantai")+1)+8</f>
        <v>46209</v>
      </c>
      <c r="C6" s="30">
        <f>B6</f>
        <v>46209</v>
      </c>
      <c r="D6" s="30">
        <f>B6</f>
        <v>46209</v>
      </c>
      <c r="E6" s="30">
        <f>B6</f>
        <v>46209</v>
      </c>
      <c r="F6" s="30">
        <f>B6</f>
        <v>46209</v>
      </c>
      <c r="G6" s="30">
        <f>B6</f>
        <v>46209</v>
      </c>
      <c r="H6" s="31">
        <f>B6</f>
        <v>46209</v>
      </c>
    </row>
    <row r="7" spans="1:1024" s="16" customFormat="1" ht="56.1" customHeight="1">
      <c r="A7" s="14"/>
      <c r="B7" s="32"/>
      <c r="C7" s="32"/>
      <c r="D7" s="32"/>
      <c r="E7" s="32"/>
      <c r="F7" s="32" t="s">
        <v>7</v>
      </c>
      <c r="G7" s="32" t="s">
        <v>7</v>
      </c>
      <c r="H7" s="32" t="s">
        <v>7</v>
      </c>
    </row>
    <row r="8" spans="1:1024" s="8" customFormat="1" ht="24" customHeight="1">
      <c r="A8" s="9"/>
      <c r="B8" s="30">
        <f>PäivätJaViikot+DATE(Kalenterivuosi,7,1)-WEEKDAY(DATE(Kalenterivuosi,7,1),(Viikon_aloituspäivä="maanantai")+1)+15</f>
        <v>46216</v>
      </c>
      <c r="C8" s="30">
        <f>B8</f>
        <v>46216</v>
      </c>
      <c r="D8" s="30">
        <f>B8</f>
        <v>46216</v>
      </c>
      <c r="E8" s="30">
        <f>B8</f>
        <v>46216</v>
      </c>
      <c r="F8" s="30">
        <f>B8</f>
        <v>46216</v>
      </c>
      <c r="G8" s="30">
        <f>B8</f>
        <v>46216</v>
      </c>
      <c r="H8" s="31">
        <f>B8</f>
        <v>46216</v>
      </c>
    </row>
    <row r="9" spans="1:1024" s="16" customFormat="1" ht="56.1" customHeight="1">
      <c r="A9" s="14"/>
      <c r="B9" s="32"/>
      <c r="C9" s="32"/>
      <c r="D9" s="32" t="s">
        <v>7</v>
      </c>
      <c r="E9" s="32" t="s">
        <v>7</v>
      </c>
      <c r="F9" s="32" t="s">
        <v>7</v>
      </c>
      <c r="G9" s="32" t="s">
        <v>7</v>
      </c>
      <c r="H9" s="32"/>
    </row>
    <row r="10" spans="1:1024" s="8" customFormat="1" ht="24" customHeight="1">
      <c r="A10" s="9"/>
      <c r="B10" s="30">
        <f>PäivätJaViikot+DATE(Kalenterivuosi,7,1)-WEEKDAY(DATE(Kalenterivuosi,7,1),(Viikon_aloituspäivä="maanantai")+1)+22</f>
        <v>46223</v>
      </c>
      <c r="C10" s="30">
        <f>B10</f>
        <v>46223</v>
      </c>
      <c r="D10" s="30">
        <f>B10</f>
        <v>46223</v>
      </c>
      <c r="E10" s="30">
        <f>B10</f>
        <v>46223</v>
      </c>
      <c r="F10" s="30">
        <f>B10</f>
        <v>46223</v>
      </c>
      <c r="G10" s="30">
        <f>B10</f>
        <v>46223</v>
      </c>
      <c r="H10" s="31">
        <f>B10</f>
        <v>46223</v>
      </c>
    </row>
    <row r="11" spans="1:1024" s="16" customFormat="1" ht="56.1" customHeight="1">
      <c r="A11" s="14"/>
      <c r="B11" s="32"/>
      <c r="C11" s="32"/>
      <c r="D11" s="32"/>
      <c r="E11" s="32"/>
      <c r="F11" s="32"/>
      <c r="G11" s="32"/>
      <c r="H11" s="32"/>
    </row>
    <row r="12" spans="1:1024" s="8" customFormat="1" ht="24" customHeight="1">
      <c r="A12" s="9"/>
      <c r="B12" s="30">
        <f>PäivätJaViikot+DATE(Kalenterivuosi,7,1)-WEEKDAY(DATE(Kalenterivuosi,7,1),(Viikon_aloituspäivä="maanantai")+1)+29</f>
        <v>46230</v>
      </c>
      <c r="C12" s="30">
        <f>B12</f>
        <v>46230</v>
      </c>
      <c r="D12" s="30">
        <f>B12</f>
        <v>46230</v>
      </c>
      <c r="E12" s="30">
        <f>B12</f>
        <v>46230</v>
      </c>
      <c r="F12" s="30">
        <f>B12</f>
        <v>46230</v>
      </c>
      <c r="G12" s="30">
        <f>B12</f>
        <v>46230</v>
      </c>
      <c r="H12" s="30">
        <f>B12</f>
        <v>46230</v>
      </c>
    </row>
    <row r="13" spans="1:1024" s="16" customFormat="1" ht="56.1" customHeight="1">
      <c r="A13" s="14"/>
      <c r="B13" s="32"/>
      <c r="C13" s="32"/>
      <c r="D13" s="32"/>
      <c r="E13" s="32"/>
      <c r="F13" s="32"/>
      <c r="G13" s="32"/>
      <c r="H13" s="32"/>
    </row>
    <row r="14" spans="1:1024" s="8" customFormat="1" ht="24" customHeight="1">
      <c r="A14" s="9"/>
      <c r="B14" s="30">
        <f>PäivätJaViikot+DATE(Kalenterivuosi,7,1)-WEEKDAY(DATE(Kalenterivuosi,7,1),(Viikon_aloituspäivä="maanantai")+1)+36</f>
        <v>46237</v>
      </c>
      <c r="C14" s="30">
        <f>B14</f>
        <v>46237</v>
      </c>
      <c r="D14" s="47"/>
      <c r="E14" s="47"/>
      <c r="F14" s="47"/>
      <c r="G14" s="47"/>
      <c r="H14" s="47"/>
    </row>
    <row r="15" spans="1:1024" s="16" customFormat="1" ht="56.1" customHeight="1">
      <c r="A15" s="14"/>
      <c r="B15" s="32"/>
      <c r="C15" s="32"/>
      <c r="D15" s="48"/>
      <c r="E15" s="48"/>
      <c r="F15" s="48"/>
      <c r="G15" s="48"/>
      <c r="H15" s="48"/>
    </row>
  </sheetData>
  <sheetProtection algorithmName="SHA-512" hashValue="gBKrMwEm/553bxQxJGctBW44/N0EcIdZYIs77mekW8KrpiBCB51MtcLP0VlBf4hOW6ZSaWW30fhjUQqesU9hAw==" saltValue="Pm2jEGfTUS2KMTNkUPfJXA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5" priority="3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Heinä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699"/>
    <pageSetUpPr fitToPage="1"/>
  </sheetPr>
  <dimension ref="A1:AMK15"/>
  <sheetViews>
    <sheetView showGridLines="0" showRowColHeaders="0" zoomScaleNormal="100" workbookViewId="0">
      <selection activeCell="G5" sqref="G5"/>
    </sheetView>
  </sheetViews>
  <sheetFormatPr defaultRowHeight="15"/>
  <cols>
    <col min="1" max="1" width="1.625" style="1"/>
    <col min="2" max="8" width="16.625" style="1"/>
    <col min="9" max="9" width="1.625" style="1"/>
    <col min="10" max="10" width="8.625" style="1"/>
    <col min="11" max="1025" width="8.75" style="1"/>
  </cols>
  <sheetData>
    <row r="1" spans="1:1024" ht="9" customHeight="1">
      <c r="I1" s="1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B2" s="46" t="str">
        <f>"Elokuu "&amp;Kalenterivuosi</f>
        <v>Elokuu 2026</v>
      </c>
      <c r="C2" s="46"/>
      <c r="D2" s="46"/>
      <c r="E2" s="2"/>
      <c r="F2" s="2"/>
      <c r="G2" s="2"/>
      <c r="H2" s="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8" customFormat="1" ht="24" customHeight="1">
      <c r="A3" s="4"/>
      <c r="B3" s="27" t="str">
        <f>Viikon_aloituspäivä</f>
        <v>maanantai</v>
      </c>
      <c r="C3" s="28" t="str">
        <f t="shared" ref="C3:H3" si="0">TEXT(C4,"pppp")</f>
        <v>pppp</v>
      </c>
      <c r="D3" s="28" t="str">
        <f t="shared" si="0"/>
        <v>pppp</v>
      </c>
      <c r="E3" s="28" t="str">
        <f t="shared" si="0"/>
        <v>pppp</v>
      </c>
      <c r="F3" s="28" t="str">
        <f t="shared" si="0"/>
        <v>pppp</v>
      </c>
      <c r="G3" s="28" t="str">
        <f t="shared" si="0"/>
        <v>pppp</v>
      </c>
      <c r="H3" s="29" t="str">
        <f t="shared" si="0"/>
        <v>pppp</v>
      </c>
    </row>
    <row r="4" spans="1:1024" ht="24" customHeight="1">
      <c r="A4" s="9"/>
      <c r="B4" s="30">
        <f>PäivätJaViikot+DATE(Kalenterivuosi,8,1)-WEEKDAY(DATE(Kalenterivuosi,8,1),(Viikon_aloituspäivä="maanantai")+1)+1</f>
        <v>46230</v>
      </c>
      <c r="C4" s="30">
        <f>B4</f>
        <v>46230</v>
      </c>
      <c r="D4" s="30">
        <f>B4</f>
        <v>46230</v>
      </c>
      <c r="E4" s="30">
        <f>B4</f>
        <v>46230</v>
      </c>
      <c r="F4" s="30">
        <f>B4</f>
        <v>46230</v>
      </c>
      <c r="G4" s="30">
        <f>B4</f>
        <v>46230</v>
      </c>
      <c r="H4" s="31">
        <f>B4</f>
        <v>46230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16" customFormat="1" ht="56.1" customHeight="1">
      <c r="A5" s="14"/>
      <c r="B5" s="32"/>
      <c r="C5" s="32"/>
      <c r="D5" s="32"/>
      <c r="E5" s="32"/>
      <c r="F5" s="32"/>
      <c r="G5" s="32"/>
      <c r="H5" s="32"/>
    </row>
    <row r="6" spans="1:1024" s="8" customFormat="1" ht="24" customHeight="1">
      <c r="A6" s="9"/>
      <c r="B6" s="30">
        <f>PäivätJaViikot+DATE(Kalenterivuosi,8,1)-WEEKDAY(DATE(Kalenterivuosi,8,1),(Viikon_aloituspäivä="maanantai")+1)+8</f>
        <v>46237</v>
      </c>
      <c r="C6" s="30">
        <f>B6</f>
        <v>46237</v>
      </c>
      <c r="D6" s="30">
        <f>B6</f>
        <v>46237</v>
      </c>
      <c r="E6" s="30">
        <f>B6</f>
        <v>46237</v>
      </c>
      <c r="F6" s="30">
        <f>B6</f>
        <v>46237</v>
      </c>
      <c r="G6" s="30">
        <f>B6</f>
        <v>46237</v>
      </c>
      <c r="H6" s="31">
        <f>B6</f>
        <v>46237</v>
      </c>
    </row>
    <row r="7" spans="1:1024" s="16" customFormat="1" ht="56.1" customHeight="1">
      <c r="A7" s="14"/>
      <c r="B7" s="32"/>
      <c r="C7" s="32"/>
      <c r="D7" s="32"/>
      <c r="E7" s="32"/>
      <c r="F7" s="32"/>
      <c r="G7" s="32"/>
      <c r="H7" s="32"/>
    </row>
    <row r="8" spans="1:1024" s="8" customFormat="1" ht="24" customHeight="1">
      <c r="A8" s="9"/>
      <c r="B8" s="30">
        <f>PäivätJaViikot+DATE(Kalenterivuosi,8,1)-WEEKDAY(DATE(Kalenterivuosi,8,1),(Viikon_aloituspäivä="maanantai")+1)+15</f>
        <v>46244</v>
      </c>
      <c r="C8" s="30">
        <f>B8</f>
        <v>46244</v>
      </c>
      <c r="D8" s="30">
        <f>B8</f>
        <v>46244</v>
      </c>
      <c r="E8" s="30">
        <f>B8</f>
        <v>46244</v>
      </c>
      <c r="F8" s="30">
        <f>B8</f>
        <v>46244</v>
      </c>
      <c r="G8" s="30">
        <f>B8</f>
        <v>46244</v>
      </c>
      <c r="H8" s="31">
        <f>B8</f>
        <v>46244</v>
      </c>
    </row>
    <row r="9" spans="1:1024" s="16" customFormat="1" ht="56.1" customHeight="1">
      <c r="A9" s="14"/>
      <c r="B9" s="32"/>
      <c r="C9" s="32"/>
      <c r="D9" s="32"/>
      <c r="E9" s="32"/>
      <c r="F9" s="32"/>
      <c r="G9" s="32"/>
      <c r="H9" s="32"/>
    </row>
    <row r="10" spans="1:1024" s="8" customFormat="1" ht="24" customHeight="1">
      <c r="A10" s="9"/>
      <c r="B10" s="30">
        <f>PäivätJaViikot+DATE(Kalenterivuosi,8,1)-WEEKDAY(DATE(Kalenterivuosi,8,1),(Viikon_aloituspäivä="maanantai")+1)+22</f>
        <v>46251</v>
      </c>
      <c r="C10" s="30">
        <f>B10</f>
        <v>46251</v>
      </c>
      <c r="D10" s="30">
        <f>B10</f>
        <v>46251</v>
      </c>
      <c r="E10" s="30">
        <f>B10</f>
        <v>46251</v>
      </c>
      <c r="F10" s="30">
        <f>B10</f>
        <v>46251</v>
      </c>
      <c r="G10" s="30">
        <f>B10</f>
        <v>46251</v>
      </c>
      <c r="H10" s="31">
        <f>B10</f>
        <v>46251</v>
      </c>
    </row>
    <row r="11" spans="1:1024" s="16" customFormat="1" ht="56.1" customHeight="1">
      <c r="A11" s="14"/>
      <c r="B11" s="32"/>
      <c r="C11" s="32"/>
      <c r="D11" s="32"/>
      <c r="E11" s="32"/>
      <c r="F11" s="32"/>
      <c r="G11" s="32"/>
      <c r="H11" s="32"/>
    </row>
    <row r="12" spans="1:1024" s="8" customFormat="1" ht="24" customHeight="1">
      <c r="A12" s="9"/>
      <c r="B12" s="30">
        <f>PäivätJaViikot+DATE(Kalenterivuosi,8,1)-WEEKDAY(DATE(Kalenterivuosi,8,1),(Viikon_aloituspäivä="maanantai")+1)+29</f>
        <v>46258</v>
      </c>
      <c r="C12" s="30">
        <f>B12</f>
        <v>46258</v>
      </c>
      <c r="D12" s="30">
        <f>B12</f>
        <v>46258</v>
      </c>
      <c r="E12" s="30">
        <f>B12</f>
        <v>46258</v>
      </c>
      <c r="F12" s="30">
        <f>B12</f>
        <v>46258</v>
      </c>
      <c r="G12" s="30">
        <f>B12</f>
        <v>46258</v>
      </c>
      <c r="H12" s="31">
        <f>B12</f>
        <v>46258</v>
      </c>
    </row>
    <row r="13" spans="1:1024" s="16" customFormat="1" ht="56.1" customHeight="1">
      <c r="A13" s="14"/>
      <c r="B13" s="32"/>
      <c r="C13" s="32"/>
      <c r="D13" s="32"/>
      <c r="E13" s="32"/>
      <c r="F13" s="32"/>
      <c r="G13" s="32"/>
      <c r="H13" s="32"/>
    </row>
    <row r="14" spans="1:1024" s="8" customFormat="1" ht="24" customHeight="1">
      <c r="A14" s="9"/>
      <c r="B14" s="30">
        <f>PäivätJaViikot+DATE(Kalenterivuosi,8,1)-WEEKDAY(DATE(Kalenterivuosi,8,1),(Viikon_aloituspäivä="maanantai")+1)+36</f>
        <v>46265</v>
      </c>
      <c r="C14" s="30">
        <f>B14</f>
        <v>46265</v>
      </c>
      <c r="D14" s="47"/>
      <c r="E14" s="47"/>
      <c r="F14" s="47"/>
      <c r="G14" s="47"/>
      <c r="H14" s="47"/>
    </row>
    <row r="15" spans="1:1024" s="16" customFormat="1" ht="56.1" customHeight="1">
      <c r="A15" s="14"/>
      <c r="B15" s="32"/>
      <c r="C15" s="32"/>
      <c r="D15" s="48"/>
      <c r="E15" s="48"/>
      <c r="F15" s="48"/>
      <c r="G15" s="48"/>
      <c r="H15" s="48"/>
    </row>
  </sheetData>
  <sheetProtection algorithmName="SHA-512" hashValue="XaWE1gB6hDT9vPVqHZfxXPEMz2hELUSLDeDwLyX2PJxhd5HdMd9VOcCorj9IxU2ctsH6exxnLfQ8SGOdccP0eA==" saltValue="GAZaweLNr8kKt4Ef1DTA+Q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4" priority="3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Elo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  <pageSetUpPr fitToPage="1"/>
  </sheetPr>
  <dimension ref="A1:AMK15"/>
  <sheetViews>
    <sheetView showGridLines="0" showRowColHeaders="0" zoomScaleNormal="100" workbookViewId="0">
      <selection activeCell="C5" sqref="C5"/>
    </sheetView>
  </sheetViews>
  <sheetFormatPr defaultRowHeight="15"/>
  <cols>
    <col min="1" max="1" width="1.625" style="1"/>
    <col min="2" max="8" width="16.625" style="1"/>
    <col min="9" max="9" width="1.625" style="1"/>
    <col min="10" max="10" width="8.625" style="1"/>
    <col min="11" max="1025" width="8.75" style="1"/>
  </cols>
  <sheetData>
    <row r="1" spans="1:1024" ht="9" customHeight="1">
      <c r="I1" s="1" t="s">
        <v>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96" customHeight="1">
      <c r="B2" s="49" t="str">
        <f>"Syyskuu "&amp;Kalenterivuosi</f>
        <v>Syyskuu 2026</v>
      </c>
      <c r="C2" s="49"/>
      <c r="D2" s="49"/>
      <c r="E2" s="2"/>
      <c r="F2" s="2"/>
      <c r="G2" s="2"/>
      <c r="H2" s="3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8" customFormat="1" ht="24" customHeight="1">
      <c r="A3" s="4"/>
      <c r="B3" s="33" t="str">
        <f>Viikon_aloituspäivä</f>
        <v>maanantai</v>
      </c>
      <c r="C3" s="34" t="str">
        <f t="shared" ref="C3:H3" si="0">TEXT(C4,"pppp")</f>
        <v>pppp</v>
      </c>
      <c r="D3" s="34" t="str">
        <f t="shared" si="0"/>
        <v>pppp</v>
      </c>
      <c r="E3" s="34" t="str">
        <f t="shared" si="0"/>
        <v>pppp</v>
      </c>
      <c r="F3" s="34" t="str">
        <f t="shared" si="0"/>
        <v>pppp</v>
      </c>
      <c r="G3" s="34" t="str">
        <f t="shared" si="0"/>
        <v>pppp</v>
      </c>
      <c r="H3" s="35" t="str">
        <f t="shared" si="0"/>
        <v>pppp</v>
      </c>
    </row>
    <row r="4" spans="1:1024" ht="24" customHeight="1">
      <c r="A4" s="9"/>
      <c r="B4" s="36">
        <f>PäivätJaViikot+DATE(Kalenterivuosi,9,1)-WEEKDAY(DATE(Kalenterivuosi,9,1),(Viikon_aloituspäivä="maanantai")+1)+1</f>
        <v>46265</v>
      </c>
      <c r="C4" s="36">
        <f>B4</f>
        <v>46265</v>
      </c>
      <c r="D4" s="36">
        <f>B4</f>
        <v>46265</v>
      </c>
      <c r="E4" s="36">
        <f>B4</f>
        <v>46265</v>
      </c>
      <c r="F4" s="36">
        <f>B4</f>
        <v>46265</v>
      </c>
      <c r="G4" s="36">
        <f>B4</f>
        <v>46265</v>
      </c>
      <c r="H4" s="37">
        <f>B4</f>
        <v>46265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16" customFormat="1" ht="56.1" customHeight="1">
      <c r="A5" s="14"/>
      <c r="B5" s="38"/>
      <c r="C5" s="38"/>
      <c r="D5" s="38"/>
      <c r="E5" s="38"/>
      <c r="F5" s="38"/>
      <c r="G5" s="38"/>
      <c r="H5" s="38"/>
    </row>
    <row r="6" spans="1:1024" s="8" customFormat="1" ht="24" customHeight="1">
      <c r="A6" s="9"/>
      <c r="B6" s="36">
        <f>PäivätJaViikot+DATE(Kalenterivuosi,9,1)-WEEKDAY(DATE(Kalenterivuosi,9,1),(Viikon_aloituspäivä="maanantai")+1)+8</f>
        <v>46272</v>
      </c>
      <c r="C6" s="36">
        <f>B6</f>
        <v>46272</v>
      </c>
      <c r="D6" s="36">
        <f>B6</f>
        <v>46272</v>
      </c>
      <c r="E6" s="36">
        <f>B6</f>
        <v>46272</v>
      </c>
      <c r="F6" s="36">
        <f>B6</f>
        <v>46272</v>
      </c>
      <c r="G6" s="36">
        <f>B6</f>
        <v>46272</v>
      </c>
      <c r="H6" s="37">
        <f>B6</f>
        <v>46272</v>
      </c>
    </row>
    <row r="7" spans="1:1024" s="16" customFormat="1" ht="56.1" customHeight="1">
      <c r="A7" s="14"/>
      <c r="B7" s="38"/>
      <c r="C7" s="38"/>
      <c r="D7" s="38"/>
      <c r="E7" s="38"/>
      <c r="F7" s="38"/>
      <c r="G7" s="38"/>
      <c r="H7" s="38"/>
    </row>
    <row r="8" spans="1:1024" s="8" customFormat="1" ht="24" customHeight="1">
      <c r="A8" s="9"/>
      <c r="B8" s="36">
        <f>PäivätJaViikot+DATE(Kalenterivuosi,9,1)-WEEKDAY(DATE(Kalenterivuosi,9,1),(Viikon_aloituspäivä="maanantai")+1)+15</f>
        <v>46279</v>
      </c>
      <c r="C8" s="36">
        <f>B8</f>
        <v>46279</v>
      </c>
      <c r="D8" s="36">
        <f>B8</f>
        <v>46279</v>
      </c>
      <c r="E8" s="36">
        <f>B8</f>
        <v>46279</v>
      </c>
      <c r="F8" s="36">
        <f>B8</f>
        <v>46279</v>
      </c>
      <c r="G8" s="36">
        <f>B8</f>
        <v>46279</v>
      </c>
      <c r="H8" s="37">
        <f>B8</f>
        <v>46279</v>
      </c>
    </row>
    <row r="9" spans="1:1024" s="16" customFormat="1" ht="56.1" customHeight="1">
      <c r="A9" s="14"/>
      <c r="B9" s="38"/>
      <c r="C9" s="38"/>
      <c r="D9" s="38"/>
      <c r="E9" s="38"/>
      <c r="F9" s="38"/>
      <c r="G9" s="38"/>
      <c r="H9" s="38"/>
    </row>
    <row r="10" spans="1:1024" s="8" customFormat="1" ht="24" customHeight="1">
      <c r="A10" s="9"/>
      <c r="B10" s="36">
        <f>PäivätJaViikot+DATE(Kalenterivuosi,9,1)-WEEKDAY(DATE(Kalenterivuosi,9,1),(Viikon_aloituspäivä="maanantai")+1)+22</f>
        <v>46286</v>
      </c>
      <c r="C10" s="36">
        <f>B10</f>
        <v>46286</v>
      </c>
      <c r="D10" s="36">
        <f>B10</f>
        <v>46286</v>
      </c>
      <c r="E10" s="36">
        <f>B10</f>
        <v>46286</v>
      </c>
      <c r="F10" s="36">
        <f>B10</f>
        <v>46286</v>
      </c>
      <c r="G10" s="36">
        <f>B10</f>
        <v>46286</v>
      </c>
      <c r="H10" s="37">
        <f>B10</f>
        <v>46286</v>
      </c>
    </row>
    <row r="11" spans="1:1024" s="16" customFormat="1" ht="56.1" customHeight="1">
      <c r="A11" s="14"/>
      <c r="B11" s="38"/>
      <c r="C11" s="38"/>
      <c r="D11" s="38"/>
      <c r="E11" s="38"/>
      <c r="F11" s="38"/>
      <c r="G11" s="38"/>
      <c r="H11" s="38"/>
    </row>
    <row r="12" spans="1:1024" s="8" customFormat="1" ht="24" customHeight="1">
      <c r="A12" s="9"/>
      <c r="B12" s="36">
        <f>PäivätJaViikot+DATE(Kalenterivuosi,9,1)-WEEKDAY(DATE(Kalenterivuosi,9,1),(Viikon_aloituspäivä="maanantai")+1)+29</f>
        <v>46293</v>
      </c>
      <c r="C12" s="36">
        <f>B12</f>
        <v>46293</v>
      </c>
      <c r="D12" s="36">
        <f>B12</f>
        <v>46293</v>
      </c>
      <c r="E12" s="36">
        <f>B12</f>
        <v>46293</v>
      </c>
      <c r="F12" s="36">
        <f>B12</f>
        <v>46293</v>
      </c>
      <c r="G12" s="36">
        <f>B12</f>
        <v>46293</v>
      </c>
      <c r="H12" s="36">
        <f>B12</f>
        <v>46293</v>
      </c>
    </row>
    <row r="13" spans="1:1024" s="16" customFormat="1" ht="56.1" customHeight="1">
      <c r="A13" s="14"/>
      <c r="B13" s="38"/>
      <c r="C13" s="38"/>
      <c r="D13" s="38"/>
      <c r="E13" s="38"/>
      <c r="F13" s="38"/>
      <c r="G13" s="38"/>
      <c r="H13" s="38"/>
    </row>
    <row r="14" spans="1:1024" s="8" customFormat="1" ht="24" customHeight="1">
      <c r="A14" s="9"/>
      <c r="B14" s="36">
        <f>PäivätJaViikot+DATE(Kalenterivuosi,9,1)-WEEKDAY(DATE(Kalenterivuosi,9,1),(Viikon_aloituspäivä="maanantai")+1)+36</f>
        <v>46300</v>
      </c>
      <c r="C14" s="36">
        <f>B14</f>
        <v>46300</v>
      </c>
      <c r="D14" s="50"/>
      <c r="E14" s="50"/>
      <c r="F14" s="50"/>
      <c r="G14" s="50"/>
      <c r="H14" s="50"/>
    </row>
    <row r="15" spans="1:1024" s="16" customFormat="1" ht="56.1" customHeight="1">
      <c r="A15" s="14"/>
      <c r="B15" s="38"/>
      <c r="C15" s="38"/>
      <c r="D15" s="51"/>
      <c r="E15" s="51"/>
      <c r="F15" s="51"/>
      <c r="G15" s="51"/>
      <c r="H15" s="51"/>
    </row>
  </sheetData>
  <sheetProtection algorithmName="SHA-512" hashValue="FNPjYiG0we0FAyQG97RjuDyUb3280jswL1onHfQY9fIPRpMTCMNtW4AT9Ch2y6z9b9dWsan9BWE7ql92g2meVQ==" saltValue="yZBL3S3JhXc+RDfbUaS/7Q==" spinCount="100000" sheet="1" objects="1" scenarios="1" selectLockedCells="1" selectUnlockedCells="1"/>
  <mergeCells count="3">
    <mergeCell ref="B2:D2"/>
    <mergeCell ref="D14:H14"/>
    <mergeCell ref="D15:H15"/>
  </mergeCells>
  <conditionalFormatting sqref="B4:G4">
    <cfRule type="expression" dxfId="3" priority="3">
      <formula>DAY(B4)&gt;8</formula>
    </cfRule>
  </conditionalFormatting>
  <dataValidations count="8">
    <dataValidation allowBlank="1" showInputMessage="1" showErrorMessage="1" prompt="Tämä rivi ja rivit 6, 8, 10, 12 ja 14 sisältävät viikonpäivät. Jos tässä solussa ei ole numeroa 1, päivä on edellisen kuukauden päivä. Lisää muistiinpanot soluun D15." sqref="B4">
      <formula1>0</formula1>
      <formula2>0</formula2>
    </dataValidation>
    <dataValidation allowBlank="1" showInputMessage="1" showErrorMessage="1" prompt="Automaattisesti määrittyvä viikonpäivä" sqref="C3:H3">
      <formula1>0</formula1>
      <formula2>0</formula2>
    </dataValidation>
    <dataValidation allowBlank="1" showInputMessage="1" showErrorMessage="1" prompt="Tämä rivi ja rivit 7, 9, 11, 13 ja 15 on tarkoitettu muistiinpanoille, jotka liittyvät yllä olevassa solussa olevaan kalenteripäivään." sqref="B5">
      <formula1>0</formula1>
      <formula2>0</formula2>
    </dataValidation>
    <dataValidation allowBlank="1" showInputMessage="1" prompt="Kirjoita kuukausikohtaiset muistiinpanot tähän soluun" sqref="D15:H15">
      <formula1>0</formula1>
      <formula2>0</formula2>
    </dataValidation>
    <dataValidation allowBlank="1" showInputMessage="1" prompt="Kirjoita kuukausikohtaiset muistiinpanot soluun alla" sqref="D14:H14">
      <formula1>0</formula1>
      <formula2>0</formula2>
    </dataValidation>
    <dataValidation allowBlank="1" showInputMessage="1" showErrorMessage="1" prompt="Tämän solun vuosiluku päivittyy automaattisesti tammikuun laskentataulukkoon lisäämäsi vuosiluvun perusteella. Alla oleva kalenteri sisältää edellisen ja seuraavan kuukauden päivämäärät vaaleammalla värisävyllä" sqref="B2:D2">
      <formula1>0</formula1>
      <formula2>0</formula2>
    </dataValidation>
    <dataValidation allowBlank="1" showInputMessage="1" showErrorMessage="1" prompt="Tämä rivi sisältää tämän kalenterin viikonpäivien nimet. Tämä solu sisältää viikon aloituspäivän. Voit muuttaa aloituspäivää valitsemalla uuden viikonpäivän tammikuun laskentataulukon soluun L5." sqref="B3">
      <formula1>0</formula1>
      <formula2>0</formula2>
    </dataValidation>
    <dataValidation allowBlank="1" showInputMessage="1" showErrorMessage="1" prompt="Syyskuun kalenteri" sqref="A1">
      <formula1>0</formula1>
      <formula2>0</formula2>
    </dataValidation>
  </dataValidations>
  <printOptions horizontalCentered="1"/>
  <pageMargins left="0.25" right="0.25" top="0.5" bottom="0.5" header="0.51180555555555496" footer="0.51180555555555496"/>
  <pageSetup paperSize="0" scale="0" firstPageNumber="0" orientation="portrait" usePrinterDefaults="0" horizontalDpi="0" verticalDpi="0" copie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77aea7f-2479-400b-bb0d-3479d9df1fd7">{"FileActivityType":"9","FileActivityTimeStamp":"2026-01-11T18:26:55.727Z","FileActivityUsersOnPage":[{"DisplayName":"Kari X. Nieminen, UPM","Id":"kari.x.nieminen@upm.com"},{"DisplayName":"Antti Hakonen, UPM","Id":"antti.hakonen@upm.com"},{"DisplayName":"Kari X. Nieminen, UPM","Id":"kari.x.nieminen@upm.com"}],"FileActivityNavigationId":null}</_activit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DCC80E14F74A99D4EFFA9E74F1E8" ma:contentTypeVersion="7" ma:contentTypeDescription="Create a new document." ma:contentTypeScope="" ma:versionID="d74dd82a1cb45b5ff6d7cb8e033fc3a0">
  <xsd:schema xmlns:xsd="http://www.w3.org/2001/XMLSchema" xmlns:xs="http://www.w3.org/2001/XMLSchema" xmlns:p="http://schemas.microsoft.com/office/2006/metadata/properties" xmlns:ns3="d77aea7f-2479-400b-bb0d-3479d9df1fd7" targetNamespace="http://schemas.microsoft.com/office/2006/metadata/properties" ma:root="true" ma:fieldsID="7cc632c5ab226db6996d07e86852da18" ns3:_="">
    <xsd:import namespace="d77aea7f-2479-400b-bb0d-3479d9df1fd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aea7f-2479-400b-bb0d-3479d9df1f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DB734E-832F-43FF-90EC-02473335A5E6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d77aea7f-2479-400b-bb0d-3479d9df1fd7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B7E7AB-A193-40FD-93E5-BDA68848CF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A8A204-C4DD-45C3-A9A3-2D39A66EA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7aea7f-2479-400b-bb0d-3479d9df1f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39</vt:i4>
      </vt:variant>
    </vt:vector>
  </HeadingPairs>
  <TitlesOfParts>
    <vt:vector size="51" baseType="lpstr"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  <vt:lpstr>Kalenterivuosi</vt:lpstr>
      <vt:lpstr>Elokuu!Print_Area</vt:lpstr>
      <vt:lpstr>Heinäkuu!Print_Area</vt:lpstr>
      <vt:lpstr>Helmikuu!Print_Area</vt:lpstr>
      <vt:lpstr>Huhtikuu!Print_Area</vt:lpstr>
      <vt:lpstr>Joulukuu!Print_Area</vt:lpstr>
      <vt:lpstr>Kesäkuu!Print_Area</vt:lpstr>
      <vt:lpstr>Lokakuu!Print_Area</vt:lpstr>
      <vt:lpstr>Maaliskuu!Print_Area</vt:lpstr>
      <vt:lpstr>Marraskuu!Print_Area</vt:lpstr>
      <vt:lpstr>Syyskuu!Print_Area</vt:lpstr>
      <vt:lpstr>Tammikuu!Print_Area</vt:lpstr>
      <vt:lpstr>Toukokuu!Print_Area</vt:lpstr>
      <vt:lpstr>RivinOtsikkoalue1..K3</vt:lpstr>
      <vt:lpstr>SarakkeenOtsikkoalue1..H12.1</vt:lpstr>
      <vt:lpstr>SarakkeenOtsikkoalue1..H12.10</vt:lpstr>
      <vt:lpstr>SarakkeenOtsikkoalue1..H12.11</vt:lpstr>
      <vt:lpstr>SarakkeenOtsikkoalue1..H12.12</vt:lpstr>
      <vt:lpstr>SarakkeenOtsikkoalue1..H12.2</vt:lpstr>
      <vt:lpstr>SarakkeenOtsikkoalue1..H12.3</vt:lpstr>
      <vt:lpstr>SarakkeenOtsikkoalue1..H12.4</vt:lpstr>
      <vt:lpstr>SarakkeenOtsikkoalue1..H12.5</vt:lpstr>
      <vt:lpstr>SarakkeenOtsikkoalue1..H12.6</vt:lpstr>
      <vt:lpstr>SarakkeenOtsikkoalue1..H12.7</vt:lpstr>
      <vt:lpstr>SarakkeenOtsikkoalue1..H12.8</vt:lpstr>
      <vt:lpstr>SarakkeenOtsikkoalue1..H12.9</vt:lpstr>
      <vt:lpstr>SarakkeenOtsikkoalue2..C14.1</vt:lpstr>
      <vt:lpstr>SarakkeenOtsikkoalue2..C14.10</vt:lpstr>
      <vt:lpstr>SarakkeenOtsikkoalue2..C14.11</vt:lpstr>
      <vt:lpstr>SarakkeenOtsikkoalue2..C14.12</vt:lpstr>
      <vt:lpstr>SarakkeenOtsikkoalue2..C14.2</vt:lpstr>
      <vt:lpstr>SarakkeenOtsikkoalue2..C14.3</vt:lpstr>
      <vt:lpstr>SarakkeenOtsikkoalue2..C14.4</vt:lpstr>
      <vt:lpstr>SarakkeenOtsikkoalue2..C14.5</vt:lpstr>
      <vt:lpstr>SarakkeenOtsikkoalue2..C14.6</vt:lpstr>
      <vt:lpstr>SarakkeenOtsikkoalue2..C14.7</vt:lpstr>
      <vt:lpstr>SarakkeenOtsikkoalue2..C14.8</vt:lpstr>
      <vt:lpstr>SarakkeenOtsikkoalue2..C14.9</vt:lpstr>
      <vt:lpstr>Viikon_aloituspäivä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Antti Hakonen, UPM</dc:creator>
  <cp:keywords/>
  <dc:description/>
  <cp:lastModifiedBy>Antti Hakonen, UPM</cp:lastModifiedBy>
  <cp:revision>1</cp:revision>
  <dcterms:created xsi:type="dcterms:W3CDTF">2018-10-01T01:21:37Z</dcterms:created>
  <dcterms:modified xsi:type="dcterms:W3CDTF">2026-01-13T04:35:00Z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0x0101001070DCC80E14F74A99D4EFFA9E74F1E8</vt:lpwstr>
  </property>
</Properties>
</file>